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hidePivotFieldList="1"/>
  <xr:revisionPtr revIDLastSave="0" documentId="13_ncr:1_{47F15358-D2B9-4DEA-B3BD-49F132F19D5B}" xr6:coauthVersionLast="47" xr6:coauthVersionMax="47" xr10:uidLastSave="{00000000-0000-0000-0000-000000000000}"/>
  <bookViews>
    <workbookView xWindow="3120" yWindow="2490" windowWidth="24960" windowHeight="13110" xr2:uid="{00000000-000D-0000-FFFF-FFFF00000000}"/>
  </bookViews>
  <sheets>
    <sheet name="Pakiet 1" sheetId="23" r:id="rId1"/>
    <sheet name="Pakiet 2" sheetId="24" r:id="rId2"/>
    <sheet name="Pakiet 3" sheetId="25" r:id="rId3"/>
    <sheet name="Pakiet 4" sheetId="26" r:id="rId4"/>
    <sheet name="Pakiet 5" sheetId="27" r:id="rId5"/>
  </sheets>
  <definedNames>
    <definedName name="DaneZewnętrzne_1" localSheetId="0" hidden="1">'Pakiet 1'!$A$1:$F$75</definedName>
    <definedName name="DaneZewnętrzne_1" localSheetId="1" hidden="1">'Pakiet 2'!$A$1:$F$35</definedName>
    <definedName name="DaneZewnętrzne_1" localSheetId="2" hidden="1">'Pakiet 3'!$A$1:$F$7</definedName>
    <definedName name="DaneZewnętrzne_1" localSheetId="3" hidden="1">'Pakiet 4'!$A$1:$F$14</definedName>
    <definedName name="DaneZewnętrzne_1" localSheetId="4" hidden="1">'Pakiet 5'!$A$1:$F$7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27" l="1"/>
  <c r="I3" i="27"/>
  <c r="I4" i="27"/>
  <c r="I5" i="27"/>
  <c r="I6" i="27"/>
  <c r="K6" i="27" s="1"/>
  <c r="I7" i="27"/>
  <c r="K7" i="27" s="1"/>
  <c r="J2" i="27"/>
  <c r="J3" i="27"/>
  <c r="J4" i="27"/>
  <c r="J5" i="27"/>
  <c r="J6" i="27"/>
  <c r="J7" i="27"/>
  <c r="K2" i="27"/>
  <c r="K3" i="27"/>
  <c r="K4" i="27"/>
  <c r="K5" i="27"/>
  <c r="I2" i="26"/>
  <c r="I3" i="26"/>
  <c r="I4" i="26"/>
  <c r="I5" i="26"/>
  <c r="K5" i="26" s="1"/>
  <c r="I6" i="26"/>
  <c r="I7" i="26"/>
  <c r="I8" i="26"/>
  <c r="K8" i="26" s="1"/>
  <c r="I9" i="26"/>
  <c r="K9" i="26" s="1"/>
  <c r="I10" i="26"/>
  <c r="K10" i="26" s="1"/>
  <c r="I11" i="26"/>
  <c r="K11" i="26" s="1"/>
  <c r="I12" i="26"/>
  <c r="K12" i="26" s="1"/>
  <c r="I13" i="26"/>
  <c r="K13" i="26" s="1"/>
  <c r="I14" i="26"/>
  <c r="K14" i="26" s="1"/>
  <c r="J2" i="26"/>
  <c r="J3" i="26"/>
  <c r="J4" i="26"/>
  <c r="J5" i="26"/>
  <c r="J6" i="26"/>
  <c r="J7" i="26"/>
  <c r="J8" i="26"/>
  <c r="J9" i="26"/>
  <c r="J10" i="26"/>
  <c r="J11" i="26"/>
  <c r="J12" i="26"/>
  <c r="J13" i="26"/>
  <c r="J14" i="26"/>
  <c r="K2" i="26"/>
  <c r="K3" i="26"/>
  <c r="K4" i="26"/>
  <c r="K6" i="26"/>
  <c r="K7" i="26"/>
  <c r="I2" i="25"/>
  <c r="I3" i="25"/>
  <c r="I4" i="25"/>
  <c r="I5" i="25"/>
  <c r="I6" i="25"/>
  <c r="K6" i="25" s="1"/>
  <c r="I7" i="25"/>
  <c r="K7" i="25" s="1"/>
  <c r="J2" i="25"/>
  <c r="J3" i="25"/>
  <c r="J4" i="25"/>
  <c r="J5" i="25"/>
  <c r="J6" i="25"/>
  <c r="J7" i="25"/>
  <c r="K2" i="25"/>
  <c r="K3" i="25"/>
  <c r="K4" i="25"/>
  <c r="K5" i="25"/>
  <c r="I2" i="24"/>
  <c r="I3" i="24"/>
  <c r="I4" i="24"/>
  <c r="I5" i="24"/>
  <c r="I6" i="24"/>
  <c r="I7" i="24"/>
  <c r="I8" i="24"/>
  <c r="I9" i="24"/>
  <c r="I10" i="24"/>
  <c r="I11" i="24"/>
  <c r="I12" i="24"/>
  <c r="I13" i="24"/>
  <c r="I14" i="24"/>
  <c r="K14" i="24" s="1"/>
  <c r="I15" i="24"/>
  <c r="K15" i="24" s="1"/>
  <c r="I16" i="24"/>
  <c r="K16" i="24" s="1"/>
  <c r="I17" i="24"/>
  <c r="K17" i="24" s="1"/>
  <c r="I18" i="24"/>
  <c r="I19" i="24"/>
  <c r="I20" i="24"/>
  <c r="I21" i="24"/>
  <c r="I22" i="24"/>
  <c r="I23" i="24"/>
  <c r="I24" i="24"/>
  <c r="I25" i="24"/>
  <c r="I26" i="24"/>
  <c r="I27" i="24"/>
  <c r="I28" i="24"/>
  <c r="K28" i="24" s="1"/>
  <c r="I29" i="24"/>
  <c r="K29" i="24" s="1"/>
  <c r="I30" i="24"/>
  <c r="K30" i="24" s="1"/>
  <c r="I31" i="24"/>
  <c r="K31" i="24" s="1"/>
  <c r="I32" i="24"/>
  <c r="K32" i="24" s="1"/>
  <c r="I33" i="24"/>
  <c r="K33" i="24" s="1"/>
  <c r="I34" i="24"/>
  <c r="I35" i="24"/>
  <c r="J2" i="24"/>
  <c r="J3" i="24"/>
  <c r="J4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K2" i="24"/>
  <c r="K3" i="24"/>
  <c r="K4" i="24"/>
  <c r="K5" i="24"/>
  <c r="K6" i="24"/>
  <c r="K7" i="24"/>
  <c r="K8" i="24"/>
  <c r="K9" i="24"/>
  <c r="K10" i="24"/>
  <c r="K11" i="24"/>
  <c r="K12" i="24"/>
  <c r="K13" i="24"/>
  <c r="K18" i="24"/>
  <c r="K19" i="24"/>
  <c r="K20" i="24"/>
  <c r="K21" i="24"/>
  <c r="K22" i="24"/>
  <c r="K23" i="24"/>
  <c r="K24" i="24"/>
  <c r="K25" i="24"/>
  <c r="K26" i="24"/>
  <c r="K27" i="24"/>
  <c r="K34" i="24"/>
  <c r="K35" i="24"/>
  <c r="I2" i="23"/>
  <c r="I3" i="23"/>
  <c r="I4" i="23"/>
  <c r="I5" i="23"/>
  <c r="I6" i="23"/>
  <c r="I7" i="23"/>
  <c r="I8" i="23"/>
  <c r="I9" i="23"/>
  <c r="I10" i="23"/>
  <c r="I11" i="23"/>
  <c r="I12" i="23"/>
  <c r="I13" i="23"/>
  <c r="I14" i="23"/>
  <c r="K14" i="23" s="1"/>
  <c r="I15" i="23"/>
  <c r="K15" i="23" s="1"/>
  <c r="I16" i="23"/>
  <c r="K16" i="23" s="1"/>
  <c r="I17" i="23"/>
  <c r="K17" i="23" s="1"/>
  <c r="I18" i="23"/>
  <c r="I19" i="23"/>
  <c r="I20" i="23"/>
  <c r="I21" i="23"/>
  <c r="I22" i="23"/>
  <c r="I23" i="23"/>
  <c r="I24" i="23"/>
  <c r="I25" i="23"/>
  <c r="I26" i="23"/>
  <c r="I27" i="23"/>
  <c r="I28" i="23"/>
  <c r="I29" i="23"/>
  <c r="K29" i="23" s="1"/>
  <c r="I30" i="23"/>
  <c r="K30" i="23" s="1"/>
  <c r="I31" i="23"/>
  <c r="K31" i="23" s="1"/>
  <c r="I32" i="23"/>
  <c r="K32" i="23" s="1"/>
  <c r="I33" i="23"/>
  <c r="K33" i="23" s="1"/>
  <c r="I34" i="23"/>
  <c r="I35" i="23"/>
  <c r="I36" i="23"/>
  <c r="I37" i="23"/>
  <c r="I38" i="23"/>
  <c r="K38" i="23" s="1"/>
  <c r="I39" i="23"/>
  <c r="K39" i="23" s="1"/>
  <c r="I40" i="23"/>
  <c r="K40" i="23" s="1"/>
  <c r="I41" i="23"/>
  <c r="K41" i="23" s="1"/>
  <c r="I42" i="23"/>
  <c r="K42" i="23" s="1"/>
  <c r="I43" i="23"/>
  <c r="K43" i="23" s="1"/>
  <c r="I44" i="23"/>
  <c r="K44" i="23" s="1"/>
  <c r="I45" i="23"/>
  <c r="K45" i="23" s="1"/>
  <c r="I46" i="23"/>
  <c r="K46" i="23" s="1"/>
  <c r="I47" i="23"/>
  <c r="K47" i="23" s="1"/>
  <c r="I48" i="23"/>
  <c r="K48" i="23" s="1"/>
  <c r="I49" i="23"/>
  <c r="K49" i="23" s="1"/>
  <c r="I50" i="23"/>
  <c r="I51" i="23"/>
  <c r="I52" i="23"/>
  <c r="I53" i="23"/>
  <c r="I54" i="23"/>
  <c r="I55" i="23"/>
  <c r="I56" i="23"/>
  <c r="I57" i="23"/>
  <c r="I58" i="23"/>
  <c r="K58" i="23" s="1"/>
  <c r="I59" i="23"/>
  <c r="K59" i="23" s="1"/>
  <c r="I60" i="23"/>
  <c r="K60" i="23" s="1"/>
  <c r="I61" i="23"/>
  <c r="K61" i="23" s="1"/>
  <c r="I62" i="23"/>
  <c r="K62" i="23" s="1"/>
  <c r="I63" i="23"/>
  <c r="K63" i="23" s="1"/>
  <c r="I64" i="23"/>
  <c r="K64" i="23" s="1"/>
  <c r="I65" i="23"/>
  <c r="K65" i="23" s="1"/>
  <c r="I66" i="23"/>
  <c r="I67" i="23"/>
  <c r="I68" i="23"/>
  <c r="I69" i="23"/>
  <c r="I70" i="23"/>
  <c r="I71" i="23"/>
  <c r="I72" i="23"/>
  <c r="I73" i="23"/>
  <c r="I74" i="23"/>
  <c r="I75" i="23"/>
  <c r="J2" i="23"/>
  <c r="J3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K2" i="23"/>
  <c r="K3" i="23"/>
  <c r="K4" i="23"/>
  <c r="K5" i="23"/>
  <c r="K6" i="23"/>
  <c r="K7" i="23"/>
  <c r="K8" i="23"/>
  <c r="K9" i="23"/>
  <c r="K10" i="23"/>
  <c r="K11" i="23"/>
  <c r="K12" i="23"/>
  <c r="K13" i="23"/>
  <c r="K18" i="23"/>
  <c r="K19" i="23"/>
  <c r="K20" i="23"/>
  <c r="K21" i="23"/>
  <c r="K22" i="23"/>
  <c r="K23" i="23"/>
  <c r="K24" i="23"/>
  <c r="K25" i="23"/>
  <c r="K26" i="23"/>
  <c r="K27" i="23"/>
  <c r="K28" i="23"/>
  <c r="K34" i="23"/>
  <c r="K35" i="23"/>
  <c r="K36" i="23"/>
  <c r="K37" i="23"/>
  <c r="K50" i="23"/>
  <c r="K51" i="23"/>
  <c r="K52" i="23"/>
  <c r="K53" i="23"/>
  <c r="K54" i="23"/>
  <c r="K55" i="23"/>
  <c r="K56" i="23"/>
  <c r="K57" i="23"/>
  <c r="K66" i="23"/>
  <c r="K67" i="23"/>
  <c r="K68" i="23"/>
  <c r="K69" i="23"/>
  <c r="K70" i="23"/>
  <c r="K71" i="23"/>
  <c r="K72" i="23"/>
  <c r="K73" i="23"/>
  <c r="K74" i="23"/>
  <c r="K75" i="23"/>
  <c r="J8" i="27" l="1"/>
  <c r="K8" i="27"/>
  <c r="J15" i="26"/>
  <c r="J36" i="24"/>
  <c r="I36" i="24"/>
  <c r="I8" i="27" l="1"/>
  <c r="I15" i="26"/>
  <c r="K15" i="26"/>
  <c r="J8" i="25"/>
  <c r="I8" i="25"/>
  <c r="K8" i="25"/>
  <c r="K36" i="24"/>
  <c r="J76" i="23" l="1"/>
  <c r="I76" i="23" l="1"/>
  <c r="K76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D748EE-E8EF-4488-AB75-79E9189B82E8}" keepAlive="1" name="Zapytanie — Pakiet1" description="Połączenie z zapytaniem „Pakiet1” w skoroszycie." type="5" refreshedVersion="8" background="1" saveData="1">
    <dbPr connection="Provider=Microsoft.Mashup.OleDb.1;Data Source=$Workbook$;Location=Pakiet1;Extended Properties=&quot;&quot;" command="SELECT * FROM [Pakiet1]"/>
  </connection>
  <connection id="2" xr16:uid="{6395C899-95CD-47ED-97AA-13D9CAE98284}" keepAlive="1" name="Zapytanie — Pakiet2" description="Połączenie z zapytaniem „Pakiet2” w skoroszycie." type="5" refreshedVersion="8" background="1" saveData="1">
    <dbPr connection="Provider=Microsoft.Mashup.OleDb.1;Data Source=$Workbook$;Location=Pakiet2;Extended Properties=&quot;&quot;" command="SELECT * FROM [Pakiet2]"/>
  </connection>
  <connection id="3" xr16:uid="{49EC72E4-F5B1-4423-98DC-DC681DCD226F}" keepAlive="1" name="Zapytanie — Pakiet3" description="Połączenie z zapytaniem „Pakiet3” w skoroszycie." type="5" refreshedVersion="8" background="1" saveData="1">
    <dbPr connection="Provider=Microsoft.Mashup.OleDb.1;Data Source=$Workbook$;Location=Pakiet3;Extended Properties=&quot;&quot;" command="SELECT * FROM [Pakiet3]"/>
  </connection>
  <connection id="4" xr16:uid="{40050439-F25C-4DB0-949F-EDEE8F72DE34}" keepAlive="1" name="Zapytanie — Pakiet4" description="Połączenie z zapytaniem „Pakiet4” w skoroszycie." type="5" refreshedVersion="8" background="1" saveData="1">
    <dbPr connection="Provider=Microsoft.Mashup.OleDb.1;Data Source=$Workbook$;Location=Pakiet4;Extended Properties=&quot;&quot;" command="SELECT * FROM [Pakiet4]"/>
  </connection>
  <connection id="5" xr16:uid="{0C31F8C7-84AC-4300-AF60-6ABA116D717A}" keepAlive="1" name="Zapytanie — Pakiet5" description="Połączenie z zapytaniem „Pakiet5” w skoroszycie." type="5" refreshedVersion="8" background="1" saveData="1">
    <dbPr connection="Provider=Microsoft.Mashup.OleDb.1;Data Source=$Workbook$;Location=Pakiet5;Extended Properties=&quot;&quot;" command="SELECT * FROM [Pakiet5]"/>
  </connection>
  <connection id="6" xr16:uid="{9145048A-2CDC-46FE-8D04-569C9175E08B}" keepAlive="1" name="Zapytanie — Pakiet6" description="Połączenie z zapytaniem „Pakiet6” w skoroszycie." type="5" refreshedVersion="6" background="1" saveData="1">
    <dbPr connection="Provider=Microsoft.Mashup.OleDb.1;Data Source=$Workbook$;Location=Pakiet6;Extended Properties=&quot;&quot;" command="SELECT * FROM [Pakiet6]"/>
  </connection>
</connections>
</file>

<file path=xl/sharedStrings.xml><?xml version="1.0" encoding="utf-8"?>
<sst xmlns="http://schemas.openxmlformats.org/spreadsheetml/2006/main" count="453" uniqueCount="213">
  <si>
    <t>nazwa</t>
  </si>
  <si>
    <t>nr katalogowy</t>
  </si>
  <si>
    <t>producent</t>
  </si>
  <si>
    <t>sztuk</t>
  </si>
  <si>
    <t>% stawki VAT</t>
  </si>
  <si>
    <t>błękit trwały B (o-dianizydyno(bis)diazowana podwójna sól cynku) 10 g</t>
  </si>
  <si>
    <t>bufor octanowy pH 4,6±0,2 100 ml</t>
  </si>
  <si>
    <t>inhibitor nitryfikacji 5 g/l C4H8N2S 25 ml</t>
  </si>
  <si>
    <t>kwas ortofosforowy 85% H3PO4 1000 ml</t>
  </si>
  <si>
    <t>odważka analityczna EDTA 0,05 mol/l 1 szt.</t>
  </si>
  <si>
    <t>sól disodowa kwasu 1-naftylofosforowego (V) 5 g</t>
  </si>
  <si>
    <t>tabletki do sanityzacji (chlorine millipore) opakowanie 45 szt.</t>
  </si>
  <si>
    <t xml:space="preserve"> ZWCL01F50</t>
  </si>
  <si>
    <t>zieleń bromokrezolowa C21H14Br4O5S, wskaźnik 10 g</t>
  </si>
  <si>
    <t>Merck</t>
  </si>
  <si>
    <t>roztwór buforowy pH 7,00 500 ml</t>
  </si>
  <si>
    <t>zestaw standardów formazynowych StablCal &lt;0,1, 20, 200, 1000, 4000 NTU</t>
  </si>
  <si>
    <t>Pakiet 1</t>
  </si>
  <si>
    <t>cena jednostkowa netto</t>
  </si>
  <si>
    <t>cena jednostkowa brutto</t>
  </si>
  <si>
    <t>wartość netto</t>
  </si>
  <si>
    <t>wartość brutto</t>
  </si>
  <si>
    <t>Hach</t>
  </si>
  <si>
    <t>Suma</t>
  </si>
  <si>
    <t>odczynnik Nesslera, 100 ml</t>
  </si>
  <si>
    <t>CPAchem</t>
  </si>
  <si>
    <t>glin, roztwór wzorcowy 1000 mg/l (nr kat. CPAchem A002.2CP.L1) 100 ml</t>
  </si>
  <si>
    <t>A002.2CP.L1</t>
  </si>
  <si>
    <t>mangan, roztwór wzorcowy 1000 mg/l (nr kat. CPAchem A033.2NP.L1) 100 ml</t>
  </si>
  <si>
    <t>A033.2CP.L1</t>
  </si>
  <si>
    <t>mętność, roztwór wzorcowy 1 NTU (nr kat. CPAchem TD1NTU.L5) 500 ml</t>
  </si>
  <si>
    <t>TD1NTU.L5</t>
  </si>
  <si>
    <t>wapń, roztwór wzorcowy 1000 mg/l (nr kat. CPAchem A009.2NP.L5) 500 ml</t>
  </si>
  <si>
    <t>A009.2CP.L5</t>
  </si>
  <si>
    <t>żelazo, roztwór wzorcowy 1000 mg/l (nr kat. CPAchem A019.2CP.L1) 100 ml</t>
  </si>
  <si>
    <t>A019.2CP.L1</t>
  </si>
  <si>
    <t>chlor, roztwór wzorcowy 25-30 mg/l (ampułki) 20 sztuk</t>
  </si>
  <si>
    <t>ChZT, roztwór wzorcowy 1000 mg/l (nr kat. Merck 125032) 100 ml</t>
  </si>
  <si>
    <t>ChZT, roztwór wzorcowy 50000 mg/l (nr kat. Merck 125035) 100 ml</t>
  </si>
  <si>
    <t>ChZT, roztwór wzorcowy 8000 mg/l (nr kat. Merck 125034) 100 ml</t>
  </si>
  <si>
    <t>standard konduktometryczny 1413 µS/cm 500 ml</t>
  </si>
  <si>
    <t>sulfanilamid C6H8N2O2S 100 g</t>
  </si>
  <si>
    <t>szczawian sodu C2Na2O4 50 g</t>
  </si>
  <si>
    <t>test amoniaki 0,013-3,86 mg/l (nr kat. Merck 114752) 500 testów</t>
  </si>
  <si>
    <t>test azot całkowity 1-16 mg/l (Hach, LCK138) 25 testów</t>
  </si>
  <si>
    <t>LCK138</t>
  </si>
  <si>
    <t>test azot całkowity 20-100 mg/l N (Hach, LCK338) 25 testów</t>
  </si>
  <si>
    <t>LCK338</t>
  </si>
  <si>
    <t>test chlor ogólny 0,02-2 mg/l Cl2 (Hach, 2105669) 100 testów</t>
  </si>
  <si>
    <t>test chlor wolny 0,02-2 mg/l Cl2 (Hach, 21055-28) 1000 testów</t>
  </si>
  <si>
    <t>test ChZT 1000-10000 mg/l (Hach, LCK014) 25 testów</t>
  </si>
  <si>
    <t>LCK014</t>
  </si>
  <si>
    <t>test ChZT 100-2000 mg/l O2 (Hach, LCK514) 25 testów</t>
  </si>
  <si>
    <t>LCK514</t>
  </si>
  <si>
    <t>test ChZT 15-150 mg/l O2 (Hach, LCK314) 25 testów</t>
  </si>
  <si>
    <t>LCK314</t>
  </si>
  <si>
    <t>test fosfor ogólny 0,05-1,5 mg/l PO4-P (Hach, LCK349) 25 testów</t>
  </si>
  <si>
    <t>LCK349</t>
  </si>
  <si>
    <t>test fosfor ogólny 2-20 mg/l PO4-P (Hach, LCK350) 25 testów</t>
  </si>
  <si>
    <t>LCK350</t>
  </si>
  <si>
    <t>test fosforany 0,01-5 mg/l (nr kat. Merck 114848) 420 testów</t>
  </si>
  <si>
    <t>test fosforany 0,3-45 mg/l PO4 (Hach, 20760-32) 50 testów</t>
  </si>
  <si>
    <t>test glin 0,02-0,50 mg/l Al (Hach, LCK301) 24 testy</t>
  </si>
  <si>
    <t>LCK301</t>
  </si>
  <si>
    <t>test mangan 0,005-0,5 mg/l (Hach, LCW532) 50 testów</t>
  </si>
  <si>
    <t>test ozon 0,01-1,50 mg/l O3 (Hach, 2518025) 25 testów</t>
  </si>
  <si>
    <t>test siarczany 150-900 mg/l (Hach, LCK353) 25 testów</t>
  </si>
  <si>
    <t>LCK353</t>
  </si>
  <si>
    <t>test siarczany 40-150 mg/l (Hach, LCK153) 25 testów</t>
  </si>
  <si>
    <t>LCK153</t>
  </si>
  <si>
    <t>test siarczany 5-250 mg/l (nr kat. Merck 114548) 25 testów</t>
  </si>
  <si>
    <t>trietanoloamina C6H15NO3 500 ml</t>
  </si>
  <si>
    <t>wzorzec do redox, 500 mV 500 ml</t>
  </si>
  <si>
    <t>Lp.</t>
  </si>
  <si>
    <t>Pakiet 2</t>
  </si>
  <si>
    <t>agar krwawy (nr kat. Oxoid PB5039A) 10 płytek</t>
  </si>
  <si>
    <t>PB5039A</t>
  </si>
  <si>
    <t>Oxoid</t>
  </si>
  <si>
    <t>agar tryptozowo-siarczynowy z cykloseryną TSC (nr kat. Oxoid PB5315A) 10 płytek</t>
  </si>
  <si>
    <t>PB5315A</t>
  </si>
  <si>
    <t>ampułka ze sporami 1ml do sterylizacji parą wodą log5 G. stearothermophilus 7953 50 sztuk</t>
  </si>
  <si>
    <t xml:space="preserve">SA 1-50-05E </t>
  </si>
  <si>
    <t>Argenta</t>
  </si>
  <si>
    <t>anaerogen (saszetki wraz z workami) 10 szt.</t>
  </si>
  <si>
    <t>AN00010C</t>
  </si>
  <si>
    <t>anaerogen, wkłady do słoja 2,5 litra, 10 szt.</t>
  </si>
  <si>
    <t>AN0025A</t>
  </si>
  <si>
    <t>anaerotest, paski 50 szt.</t>
  </si>
  <si>
    <t>bulion z acetamidem, 40 probówek x 5 ml</t>
  </si>
  <si>
    <t>PwP-0341</t>
  </si>
  <si>
    <t>BTL</t>
  </si>
  <si>
    <t>D-cykloseryna, suplement (nr kat. Oxoid SR0088E) 10 fiolek</t>
  </si>
  <si>
    <t>SR0088E</t>
  </si>
  <si>
    <t>R20421</t>
  </si>
  <si>
    <t>Remel</t>
  </si>
  <si>
    <t>płytki odciskowe do oznaczania ogólnej liczby drobnoustrojów z neutralizatorem 10 płytek</t>
  </si>
  <si>
    <t>pseudomonas agar CN szalki Petriego 10 szt.</t>
  </si>
  <si>
    <t>Graso</t>
  </si>
  <si>
    <t>pseudomonas agar F szalki Petriego 10 szt.</t>
  </si>
  <si>
    <t>Raven O.K. Cycle 121 Integrator 250 pasków</t>
  </si>
  <si>
    <t>Cl-OK121</t>
  </si>
  <si>
    <t>Sterbios</t>
  </si>
  <si>
    <t>tabletki Ringera 100 szt.</t>
  </si>
  <si>
    <t>test aminopeptydaza, paski 50 szt.</t>
  </si>
  <si>
    <t>woda peptonowa z laktozą + rurki Durhama, 40 probówek x 7 ml</t>
  </si>
  <si>
    <t>PwP-0226</t>
  </si>
  <si>
    <t>Pakiet 3</t>
  </si>
  <si>
    <t>jednorazowe plastikowe butelki 120 ml (Colilert 18) 200 szt.</t>
  </si>
  <si>
    <t>98-06161-00</t>
  </si>
  <si>
    <t>Idexx</t>
  </si>
  <si>
    <t>porcjowane podłoże do wykryw. E. coli i bakterii gr. coli (Colilert 18) 200 szt.</t>
  </si>
  <si>
    <t>98-08877-00</t>
  </si>
  <si>
    <t>porcjowane podłoże do wykryw. Ps. aeruginosa, 100 ml (Pseudalert) 20 szt.</t>
  </si>
  <si>
    <t>98-18076-00</t>
  </si>
  <si>
    <t>tacki plastikowe Quanti-Tray 2000, 97 dołków (Colilert 18) 100 szt.</t>
  </si>
  <si>
    <t>98-21675-00</t>
  </si>
  <si>
    <t>tacki plastikowe Quanti-Tray, 51 dołków (Colilert 18) 100 szt.</t>
  </si>
  <si>
    <t>98-21378-00</t>
  </si>
  <si>
    <t>wzorzec zabarwienia Q-tray (Colilert 18)</t>
  </si>
  <si>
    <t>98-09226-00</t>
  </si>
  <si>
    <t>Pakiet 4</t>
  </si>
  <si>
    <t>Pakiet 5</t>
  </si>
  <si>
    <t>butelki HDPE 500 ml 70/148 mm z tiosiarczanem, kapsel, 100 szt.</t>
  </si>
  <si>
    <t>ezy jednorazowe 1 ul sterylne op. 20 szt.</t>
  </si>
  <si>
    <t>filtry membranowe EZ-PAK 0,45 µm 47 mm białe (nr kat. Merck EZHAWG474) 600 sztuk</t>
  </si>
  <si>
    <t>EZHAWG474</t>
  </si>
  <si>
    <t>filtry strzykawkowe sterylne PVDF 0,45 µm, 25 ml 50 sztuk</t>
  </si>
  <si>
    <t>końcówki do pipet 500-5000 µl Brand (nr kat. Merck 702600) 200 sztuk</t>
  </si>
  <si>
    <t>Brand</t>
  </si>
  <si>
    <t>końcówki do pipet 50-1000 µl Brand (nr kat. Merck 732032) 500 sztuk</t>
  </si>
  <si>
    <t>moduł A2 do demineralizatora Technical 5 plus (nr kat. Hydrolab EO-MA-11)</t>
  </si>
  <si>
    <t>EO-MA-11</t>
  </si>
  <si>
    <t>Hydrolab</t>
  </si>
  <si>
    <t>płytki petriego 60 mm z wentylacją, aseptyczne (opakowanie 960 szt.)</t>
  </si>
  <si>
    <t>płytki petriego 90 mm z wentylacją, aseptyczne (opakowanie 480 szt.)</t>
  </si>
  <si>
    <t>sączki z włókna szklanego 47 mm MGC (nr kat. 3.1103.047) 100 sztuk</t>
  </si>
  <si>
    <t>3.1103.047</t>
  </si>
  <si>
    <t>taśma do sterylizacji 19 mm X 50 metrów</t>
  </si>
  <si>
    <t>wkład jonowymienny 2000 ml H7</t>
  </si>
  <si>
    <t>EJ-2000-0</t>
  </si>
  <si>
    <t>wkład polipropylenowy 10 cali, 1 mikron, FCPS1</t>
  </si>
  <si>
    <t>wkład Progard 1 do aparatu Elix Essential 3</t>
  </si>
  <si>
    <t>PR0G0T0S2</t>
  </si>
  <si>
    <t>wkład sznurkowy 10 cali, 10 mikron, FCPP10</t>
  </si>
  <si>
    <t>wkład sznurkowy 10 cali, 5 mikron, FCPP5</t>
  </si>
  <si>
    <t>agar CASO tryptonowo sojowy (TSA) (nr kat. Merck 105458) 500 g (granulat)</t>
  </si>
  <si>
    <t>agar Slanetza i Bartley dla enterokoków (nr kat. Merck 105262) 500 g (granulat)</t>
  </si>
  <si>
    <t>agar TSC podstawa (nr kat. Merck 111972) 500 g (granulat)</t>
  </si>
  <si>
    <t>agar z ekstraktem drożdżowym wg ISO  6222 (nr kat. Merck 113116) 500 g (granulat)</t>
  </si>
  <si>
    <t>amoniak 25% 1000 ml</t>
  </si>
  <si>
    <t>azotan srebra AgNO3 50 g</t>
  </si>
  <si>
    <t>chromian potasu K2CrO4 500 g</t>
  </si>
  <si>
    <t>dichlorowodorek N-(1-Naftylo)etylenodiaminy 10 g</t>
  </si>
  <si>
    <t>Liquid Spray płyn do dezynfekcji 5000 ml</t>
  </si>
  <si>
    <t>kwas borowy H3BO3 1000 g</t>
  </si>
  <si>
    <t>kwas siarkowy 95% H2SO4 1000 ml</t>
  </si>
  <si>
    <t>kwas solny 35-38% HCl 1000 ml</t>
  </si>
  <si>
    <t>N,N,N',N'- tetrametylo-p-fenylodiaminy dichlorowodorek 99% 5 g</t>
  </si>
  <si>
    <t>nadmanganian potasu KMnO4 10 g</t>
  </si>
  <si>
    <t>salicylan sodu C7H5NaO3 100 g</t>
  </si>
  <si>
    <t>sól disodowo-magnezowa kwasu EDTA C10H12MgN2Na2O8 100 g</t>
  </si>
  <si>
    <t>LCW532</t>
  </si>
  <si>
    <t>test żelazo 0,02-3 mg/l (Hach, 21057-69) 100 testów</t>
  </si>
  <si>
    <t>tiosiarczan sodu bezwodny  250 g</t>
  </si>
  <si>
    <t>węglan sodu bezwodny Na2CO3, 50 g</t>
  </si>
  <si>
    <t>winian sodowo-potasowy 4-hydrat C4H4KNaO6*4H2O 500 g</t>
  </si>
  <si>
    <t>wodorotlenek sodu NaOH 1000 g</t>
  </si>
  <si>
    <t>McFarland zestaw standardowy (0,5, 1,0, 2,0, 3,0, 4,0)</t>
  </si>
  <si>
    <t>szalki aluminiowe jednorazowe (nr kat. Ohaus 80850086) 90 mm, 80 sztuk</t>
  </si>
  <si>
    <t>Ohaus</t>
  </si>
  <si>
    <t>azotany, roztwór wzorcowy 1000 mg/l (nr kat. CPAchem ) 500 ml</t>
  </si>
  <si>
    <t>H013.W.L5</t>
  </si>
  <si>
    <t>azotyny, roztwór wzorcowy 1000 mg/l (nr kat. CPAchem ) 100 ml</t>
  </si>
  <si>
    <t>H012.W.L1</t>
  </si>
  <si>
    <t>błękit metylenowy C16H18CIN3S, wskaźnik 50 g</t>
  </si>
  <si>
    <t>chlorki, roztwór wzorcowy 1000 mg/l (nr kat. CPAchem ) 500 ml</t>
  </si>
  <si>
    <t>H003.W.L5</t>
  </si>
  <si>
    <t>czerń eriochromowa T C20H12O7N3SNa, wskaźnik 10 g</t>
  </si>
  <si>
    <t>fosforany, roztwór wzorcowy 1000 mg/l (nr kat. CPAchem ) 100 ml</t>
  </si>
  <si>
    <t>H014.W.L1</t>
  </si>
  <si>
    <t>H011.W.L1</t>
  </si>
  <si>
    <t>PH107.L5</t>
  </si>
  <si>
    <t>siarczany, roztwór wzorcowy 1000 mg/l (nr kat. CPAchem ) 500 ml</t>
  </si>
  <si>
    <t>H00061967</t>
  </si>
  <si>
    <t>CS1413M0S.L5</t>
  </si>
  <si>
    <t>wzorzec do redox, 200 mV 500 ml</t>
  </si>
  <si>
    <t>roztwór buforowy pH 4,00 500 ml</t>
  </si>
  <si>
    <t>PH104.L5</t>
  </si>
  <si>
    <t>roztwór buforowy pH 9,00 500 ml</t>
  </si>
  <si>
    <t>PH109.L5</t>
  </si>
  <si>
    <t>szczep wzorcowy Bacillus subtilis subsp. spizizenii (ATCC 6633) trzeci pasaż (2 sztuki) WDCM 00003</t>
  </si>
  <si>
    <t>szczep wzorcowy Clostridium bifermentans  trzeci pasaż (2 sztuki) WDCM 00079</t>
  </si>
  <si>
    <t>szczep wzorcowy Clostridium perfringens (ATCC 13124) trzeci pasaż (2 sztuki) WDCM 00007</t>
  </si>
  <si>
    <t>szczep wzorcowy Enterococcus faecalis (ATCC 19433) trzeci pasaż (2 sztuki) WDCM 00009</t>
  </si>
  <si>
    <t>szczep wzorcowy Enterococcus faecalis (ATCC 29212) trzeci pasaż (2 sztuki) WDCM 00087</t>
  </si>
  <si>
    <t>szczep wzorcowy Enterococcus faecium (ATCC 6057) trzeci pasaż (2 sztuki) WDCM 00177</t>
  </si>
  <si>
    <t>szczep wzorcowy Escherichia coli (ATCC 25922) trzeci pasaż (2 sztuki) WDCM 00013</t>
  </si>
  <si>
    <t>szczep wzorcowy Klebsiella variicola (ATCC 31488) trzeci pasaż (2 sztuki) WDCM 00206</t>
  </si>
  <si>
    <t>szczep wzorcowy Pseudomonas aeruginosa (ATCC 10145) trzeci pasaż (2 sztuki) WDCM 00024</t>
  </si>
  <si>
    <t>szczep wzorcowy Pseudomonas fluroescens (ATCC 13525) trzeci pasaż (2 sztuki)  WDCM 00115</t>
  </si>
  <si>
    <t>szczep wzorcowy Bacillus cereus (ATCC 11778) trzeci pasaż (2 sztuki)  WDCM 00001</t>
  </si>
  <si>
    <t>szczep wzorcowy Listeria monocytogenes (ATCC 35152) trzeci pasaż (2 sztuki)  WDCM 00109</t>
  </si>
  <si>
    <t>szczep wzorcowy Staphylococcus aureus trzeci pasaż (2 sztuki)  WDCM 00032 lub WDCM 00034</t>
  </si>
  <si>
    <t>pakiet</t>
  </si>
  <si>
    <t>barwa, roztwór wzorcowy 500 mg/l PtCo 1000 ml</t>
  </si>
  <si>
    <t>jon amonowy, roztwór wzorcowy 1000 mg/l (nr kat. CPAchem H011.W.L1) 100 ml</t>
  </si>
  <si>
    <t>test chrom 0,03-1 mg/l Cr (Hach, LCK313) 25 testów</t>
  </si>
  <si>
    <t>LCK313</t>
  </si>
  <si>
    <t>zestaw do mineralizacji chromu (Hach, LYW513) 80 testów</t>
  </si>
  <si>
    <t>LYW513</t>
  </si>
  <si>
    <t xml:space="preserve">probówki z PS okrągłodenne sterylne, 11 ml, 200 szt. </t>
  </si>
  <si>
    <t>agar z żółcią, eskuliną i azydkiem wg ISO 7899-2 (nr kat. Merck 100072) 500 g (granulat)</t>
  </si>
  <si>
    <t>bulion z tioglikolanem pożywka płynna (nr kat. Merck 108191) 500 g (granulat)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</si>
</sst>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68"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bottom" textRotation="0" wrapText="1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bottom" textRotation="0" wrapText="1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bottom" textRotation="0" wrapText="1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bottom" textRotation="0" wrapText="1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-* #,##0.00\ [$zł-415]_-;\-* #,##0.00\ [$zł-415]_-;_-* &quot;-&quot;??\ [$zł-415]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adjustColumnWidth="0" connectionId="1" xr16:uid="{D03A47CC-D885-4663-9986-6C5D5BAC9AFC}" autoFormatId="16" applyNumberFormats="0" applyBorderFormats="0" applyFontFormats="0" applyPatternFormats="0" applyAlignmentFormats="0" applyWidthHeightFormats="0">
  <queryTableRefresh nextId="13" unboundColumnsRight="5">
    <queryTableFields count="11">
      <queryTableField id="11" name="Lp." tableColumnId="11"/>
      <queryTableField id="1" name="Pakiet" tableColumnId="6"/>
      <queryTableField id="2" name="nazwa" tableColumnId="2"/>
      <queryTableField id="3" name="nr katalogowy" tableColumnId="3"/>
      <queryTableField id="4" name="producent" tableColumnId="4"/>
      <queryTableField id="5" name="sztuk" tableColumnId="5"/>
      <queryTableField id="6" dataBound="0" tableColumnId="1"/>
      <queryTableField id="7" dataBound="0" tableColumnId="7"/>
      <queryTableField id="8" dataBound="0" tableColumnId="8"/>
      <queryTableField id="9" dataBound="0" tableColumnId="9"/>
      <queryTableField id="10" dataBound="0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adjustColumnWidth="0" connectionId="2" xr16:uid="{2D71AD86-A0D8-4E99-BA4C-30FE95AA2593}" autoFormatId="16" applyNumberFormats="0" applyBorderFormats="0" applyFontFormats="0" applyPatternFormats="0" applyAlignmentFormats="0" applyWidthHeightFormats="0">
  <queryTableRefresh nextId="13" unboundColumnsRight="5">
    <queryTableFields count="11">
      <queryTableField id="11" name="Lp." tableColumnId="11"/>
      <queryTableField id="1" name="Pakiet" tableColumnId="6"/>
      <queryTableField id="2" name="nazwa" tableColumnId="2"/>
      <queryTableField id="3" name="nr katalogowy" tableColumnId="3"/>
      <queryTableField id="4" name="producent" tableColumnId="4"/>
      <queryTableField id="5" name="sztuk" tableColumnId="5"/>
      <queryTableField id="6" dataBound="0" tableColumnId="1"/>
      <queryTableField id="7" dataBound="0" tableColumnId="7"/>
      <queryTableField id="8" dataBound="0" tableColumnId="8"/>
      <queryTableField id="9" dataBound="0" tableColumnId="9"/>
      <queryTableField id="10" dataBound="0" tableColumnId="10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adjustColumnWidth="0" connectionId="3" xr16:uid="{8EDA88B3-E2AF-424A-94BA-8B9E36947F93}" autoFormatId="16" applyNumberFormats="0" applyBorderFormats="0" applyFontFormats="0" applyPatternFormats="0" applyAlignmentFormats="0" applyWidthHeightFormats="0">
  <queryTableRefresh nextId="13" unboundColumnsRight="5">
    <queryTableFields count="11">
      <queryTableField id="11" name="Lp." tableColumnId="11"/>
      <queryTableField id="1" name="Pakiet" tableColumnId="6"/>
      <queryTableField id="2" name="nazwa" tableColumnId="2"/>
      <queryTableField id="3" name="nr katalogowy" tableColumnId="3"/>
      <queryTableField id="4" name="producent" tableColumnId="4"/>
      <queryTableField id="5" name="sztuk" tableColumnId="5"/>
      <queryTableField id="6" dataBound="0" tableColumnId="1"/>
      <queryTableField id="7" dataBound="0" tableColumnId="7"/>
      <queryTableField id="8" dataBound="0" tableColumnId="8"/>
      <queryTableField id="9" dataBound="0" tableColumnId="9"/>
      <queryTableField id="10" dataBound="0" tableColumnId="10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adjustColumnWidth="0" connectionId="4" xr16:uid="{ADC4F0B0-E83D-4143-98EA-CC1C6974C41F}" autoFormatId="16" applyNumberFormats="0" applyBorderFormats="0" applyFontFormats="0" applyPatternFormats="0" applyAlignmentFormats="0" applyWidthHeightFormats="0">
  <queryTableRefresh nextId="13" unboundColumnsRight="5">
    <queryTableFields count="11">
      <queryTableField id="11" name="Lp." tableColumnId="11"/>
      <queryTableField id="1" name="Pakiet" tableColumnId="6"/>
      <queryTableField id="2" name="nazwa" tableColumnId="2"/>
      <queryTableField id="3" name="nr katalogowy" tableColumnId="3"/>
      <queryTableField id="4" name="producent" tableColumnId="4"/>
      <queryTableField id="5" name="sztuk" tableColumnId="5"/>
      <queryTableField id="6" dataBound="0" tableColumnId="1"/>
      <queryTableField id="7" dataBound="0" tableColumnId="7"/>
      <queryTableField id="8" dataBound="0" tableColumnId="8"/>
      <queryTableField id="9" dataBound="0" tableColumnId="9"/>
      <queryTableField id="10" dataBound="0" tableColumnId="10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adjustColumnWidth="0" connectionId="5" xr16:uid="{8908A940-FCD3-4E71-A2EE-7131DB556583}" autoFormatId="16" applyNumberFormats="0" applyBorderFormats="0" applyFontFormats="0" applyPatternFormats="0" applyAlignmentFormats="0" applyWidthHeightFormats="0">
  <queryTableRefresh nextId="13" unboundColumnsRight="5">
    <queryTableFields count="11">
      <queryTableField id="11" name="Lp." tableColumnId="11"/>
      <queryTableField id="1" name="Pakiet" tableColumnId="6"/>
      <queryTableField id="2" name="nazwa" tableColumnId="2"/>
      <queryTableField id="3" name="nr katalogowy" tableColumnId="3"/>
      <queryTableField id="4" name="producent" tableColumnId="4"/>
      <queryTableField id="5" name="sztuk" tableColumnId="5"/>
      <queryTableField id="6" dataBound="0" tableColumnId="1"/>
      <queryTableField id="7" dataBound="0" tableColumnId="7"/>
      <queryTableField id="8" dataBound="0" tableColumnId="8"/>
      <queryTableField id="9" dataBound="0" tableColumnId="9"/>
      <queryTableField id="10" dataBound="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7A9C5DD-2BD5-4763-9F86-514259F2F54F}" name="Pakiet1_2" displayName="Pakiet1_2" ref="A1:K76" tableType="queryTable" totalsRowCount="1" headerRowDxfId="67">
  <autoFilter ref="A1:K75" xr:uid="{9A3DBBA4-02DA-4C62-94B2-3AF84CC5783B}"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1" xr3:uid="{3CF43C8D-EC66-4506-BB6D-41462F2110FB}" uniqueName="11" name="Lp." queryTableFieldId="11"/>
    <tableColumn id="6" xr3:uid="{8ABFB915-4DD9-46A3-96E4-EFD25458ED37}" uniqueName="6" name="pakiet" totalsRowLabel="Suma" queryTableFieldId="1"/>
    <tableColumn id="2" xr3:uid="{7677CE96-D8EB-4083-8804-A5A570E42102}" uniqueName="2" name="nazwa" queryTableFieldId="2"/>
    <tableColumn id="3" xr3:uid="{4D3AF673-024E-4CBB-92C5-4C2B520C887B}" uniqueName="3" name="nr katalogowy" queryTableFieldId="3" dataDxfId="66"/>
    <tableColumn id="4" xr3:uid="{9478FF16-2D41-4C57-AFB6-2870B1CB67F5}" uniqueName="4" name="producent" queryTableFieldId="4" dataDxfId="65"/>
    <tableColumn id="5" xr3:uid="{C239F83F-0C6D-4B97-BA1F-FCE6AF8E2207}" uniqueName="5" name="sztuk" queryTableFieldId="5" dataDxfId="64"/>
    <tableColumn id="1" xr3:uid="{5F788B42-2960-4806-99F1-014A64FB7469}" uniqueName="1" name="cena jednostkowa netto" queryTableFieldId="6" dataDxfId="63"/>
    <tableColumn id="7" xr3:uid="{15A594AC-6E00-40B8-BB7E-AEF4A1A1C6B9}" uniqueName="7" name="% stawki VAT" queryTableFieldId="7" dataDxfId="62" dataCellStyle="Procentowy"/>
    <tableColumn id="8" xr3:uid="{20968E4F-7F62-4282-8C60-738706682BCA}" uniqueName="8" name="cena jednostkowa brutto" totalsRowFunction="sum" queryTableFieldId="8" dataDxfId="61" totalsRowDxfId="60">
      <calculatedColumnFormula>Pakiet1_2[[#This Row],[cena jednostkowa netto]]*(1+Pakiet1_2[[#This Row],[% stawki VAT]])</calculatedColumnFormula>
    </tableColumn>
    <tableColumn id="9" xr3:uid="{657ADC6B-52DD-4DBE-898C-EAF5E29E03F6}" uniqueName="9" name="wartość netto" totalsRowFunction="sum" queryTableFieldId="9" dataDxfId="59" totalsRowDxfId="58">
      <calculatedColumnFormula>Pakiet1_2[[#This Row],[cena jednostkowa netto]]*Pakiet1_2[[#This Row],[sztuk]]</calculatedColumnFormula>
    </tableColumn>
    <tableColumn id="10" xr3:uid="{9A725ECE-6935-4F62-A328-A8E802CD0607}" uniqueName="10" name="wartość brutto" totalsRowFunction="sum" queryTableFieldId="10" dataDxfId="57" totalsRowDxfId="56">
      <calculatedColumnFormula>Pakiet1_2[[#This Row],[cena jednostkowa brutto]]*Pakiet1_2[[#This Row],[sztuk]]</calculatedColumnFormula>
    </tableColumn>
  </tableColumns>
  <tableStyleInfo name="TableStyleLight13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AD952F-BF97-46F1-9F96-F537218718BE}" name="Pakiet2" displayName="Pakiet2" ref="A1:K36" tableType="queryTable" totalsRowCount="1" headerRowDxfId="55">
  <autoFilter ref="A1:K35" xr:uid="{9A3DBBA4-02DA-4C62-94B2-3AF84CC5783B}"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1" xr3:uid="{0B56C7D2-47F8-4C97-BF6B-F862A932DDD3}" uniqueName="11" name="Lp." queryTableFieldId="11"/>
    <tableColumn id="6" xr3:uid="{B1E03EDC-B22B-42A4-AFE2-0F3DE1EE73A9}" uniqueName="6" name="pakiet" totalsRowLabel="Suma" queryTableFieldId="1" dataDxfId="54"/>
    <tableColumn id="2" xr3:uid="{AC7C3DBE-A7FE-4FD9-91D4-3CB6F585697D}" uniqueName="2" name="nazwa" queryTableFieldId="2" dataDxfId="53"/>
    <tableColumn id="3" xr3:uid="{A246DD8A-E4E6-448D-903E-717EC963C168}" uniqueName="3" name="nr katalogowy" queryTableFieldId="3" dataDxfId="52"/>
    <tableColumn id="4" xr3:uid="{3D0B55FA-8B5F-4149-9D32-705E32EF1587}" uniqueName="4" name="producent" queryTableFieldId="4" dataDxfId="51"/>
    <tableColumn id="5" xr3:uid="{8AB82E11-EC2B-4FF4-A626-00BC4AD305F0}" uniqueName="5" name="sztuk" queryTableFieldId="5" dataDxfId="50"/>
    <tableColumn id="1" xr3:uid="{D5B7E7E4-597B-4ABF-9378-10FF283F2F5B}" uniqueName="1" name="cena jednostkowa netto" queryTableFieldId="6" dataDxfId="49"/>
    <tableColumn id="7" xr3:uid="{E2817980-8DB1-473A-A5D2-EC8C93D5D4AE}" uniqueName="7" name="% stawki VAT" queryTableFieldId="7" dataDxfId="48" dataCellStyle="Procentowy"/>
    <tableColumn id="8" xr3:uid="{F70FE35D-5E81-4748-92CD-3BFF14C4269C}" uniqueName="8" name="cena jednostkowa brutto" totalsRowFunction="sum" queryTableFieldId="8" dataDxfId="47" totalsRowDxfId="46">
      <calculatedColumnFormula>Pakiet2[[#This Row],[cena jednostkowa netto]]*(1+Pakiet2[[#This Row],[% stawki VAT]])</calculatedColumnFormula>
    </tableColumn>
    <tableColumn id="9" xr3:uid="{613F1AF5-2DA8-4563-8143-1A52F311F07E}" uniqueName="9" name="wartość netto" totalsRowFunction="sum" queryTableFieldId="9" dataDxfId="45" totalsRowDxfId="44">
      <calculatedColumnFormula>Pakiet2[[#This Row],[cena jednostkowa netto]]*Pakiet2[[#This Row],[sztuk]]</calculatedColumnFormula>
    </tableColumn>
    <tableColumn id="10" xr3:uid="{A360A683-E14E-4D47-9C96-0C9219A58CB0}" uniqueName="10" name="wartość brutto" totalsRowFunction="sum" queryTableFieldId="10" dataDxfId="43" totalsRowDxfId="42">
      <calculatedColumnFormula>Pakiet2[[#This Row],[cena jednostkowa brutto]]*Pakiet2[[#This Row],[sztuk]]</calculatedColumnFormula>
    </tableColumn>
  </tableColumns>
  <tableStyleInfo name="TableStyleLight13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F55CB0-F996-46AA-9652-A73BBA09B292}" name="Pakiet3" displayName="Pakiet3" ref="A1:K8" tableType="queryTable" totalsRowCount="1" headerRowDxfId="41">
  <autoFilter ref="A1:K7" xr:uid="{9A3DBBA4-02DA-4C62-94B2-3AF84CC5783B}"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1" xr3:uid="{F05AF1F5-C810-43C0-9E7A-A74BB62C27E8}" uniqueName="11" name="Lp." queryTableFieldId="11"/>
    <tableColumn id="6" xr3:uid="{9A94490F-8FB4-4285-AC4D-828FF091C5EE}" uniqueName="6" name="pakiet" totalsRowLabel="Suma" queryTableFieldId="1" dataDxfId="40"/>
    <tableColumn id="2" xr3:uid="{E7F6E97B-8110-4BD1-93C9-B45485DB3B79}" uniqueName="2" name="nazwa" queryTableFieldId="2" dataDxfId="39"/>
    <tableColumn id="3" xr3:uid="{0BEDD612-6EE2-48B8-B242-BCFD50F93F01}" uniqueName="3" name="nr katalogowy" queryTableFieldId="3" dataDxfId="38"/>
    <tableColumn id="4" xr3:uid="{1CDE253B-AC4D-4E6A-AF2A-15C9F0F19C16}" uniqueName="4" name="producent" queryTableFieldId="4" dataDxfId="37"/>
    <tableColumn id="5" xr3:uid="{32EBEA16-8F96-42FB-80A9-4C287AACDC83}" uniqueName="5" name="sztuk" queryTableFieldId="5" dataDxfId="36"/>
    <tableColumn id="1" xr3:uid="{5F33BA98-C206-4C4B-B86B-40D8431BDF96}" uniqueName="1" name="cena jednostkowa netto" queryTableFieldId="6" dataDxfId="35"/>
    <tableColumn id="7" xr3:uid="{78AD813B-CDD8-4C29-8377-9CCEF68443C5}" uniqueName="7" name="% stawki VAT" queryTableFieldId="7" dataDxfId="34" dataCellStyle="Procentowy"/>
    <tableColumn id="8" xr3:uid="{0839CCF5-FAB5-4004-A9AF-2CD437B27887}" uniqueName="8" name="cena jednostkowa brutto" totalsRowFunction="sum" queryTableFieldId="8" dataDxfId="33" totalsRowDxfId="32">
      <calculatedColumnFormula>Pakiet3[[#This Row],[cena jednostkowa netto]]*(1+Pakiet3[[#This Row],[% stawki VAT]])</calculatedColumnFormula>
    </tableColumn>
    <tableColumn id="9" xr3:uid="{4CE5F62E-DE52-4E53-9B66-5E83C7785058}" uniqueName="9" name="wartość netto" totalsRowFunction="sum" queryTableFieldId="9" dataDxfId="31" totalsRowDxfId="30">
      <calculatedColumnFormula>Pakiet3[[#This Row],[cena jednostkowa netto]]*Pakiet3[[#This Row],[sztuk]]</calculatedColumnFormula>
    </tableColumn>
    <tableColumn id="10" xr3:uid="{049CD85A-D60A-4BD3-A965-DB5F94F660DA}" uniqueName="10" name="wartość brutto" totalsRowFunction="sum" queryTableFieldId="10" dataDxfId="29" totalsRowDxfId="28">
      <calculatedColumnFormula>Pakiet3[[#This Row],[cena jednostkowa brutto]]*Pakiet3[[#This Row],[sztuk]]</calculatedColumnFormula>
    </tableColumn>
  </tableColumns>
  <tableStyleInfo name="TableStyleLight13" showFirstColumn="0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1B4B0B-FC90-408B-9458-3408392C4B6E}" name="Pakiet4" displayName="Pakiet4" ref="A1:K15" tableType="queryTable" totalsRowCount="1" headerRowDxfId="27">
  <autoFilter ref="A1:K14" xr:uid="{9A3DBBA4-02DA-4C62-94B2-3AF84CC5783B}"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1" xr3:uid="{CCA1B353-C0E6-4E6D-9A9E-1C6BD7C1FF4D}" uniqueName="11" name="Lp." queryTableFieldId="11"/>
    <tableColumn id="6" xr3:uid="{5146FF75-848F-4212-B035-29F9018C9BF1}" uniqueName="6" name="pakiet" totalsRowLabel="Suma" queryTableFieldId="1" dataDxfId="26"/>
    <tableColumn id="2" xr3:uid="{AEB1DD0B-2B23-43F1-AA7F-8B361770B855}" uniqueName="2" name="nazwa" queryTableFieldId="2" dataDxfId="25"/>
    <tableColumn id="3" xr3:uid="{2A2BBC04-E1FF-4699-8051-D9FEDD27AAD1}" uniqueName="3" name="nr katalogowy" queryTableFieldId="3" dataDxfId="24"/>
    <tableColumn id="4" xr3:uid="{7D3271AC-0677-4E83-AF85-6AD37CE3E219}" uniqueName="4" name="producent" queryTableFieldId="4" dataDxfId="23"/>
    <tableColumn id="5" xr3:uid="{E93805E3-C956-4487-9E58-AEFBB73530DE}" uniqueName="5" name="sztuk" queryTableFieldId="5" dataDxfId="22"/>
    <tableColumn id="1" xr3:uid="{E43FD9DB-3908-40AB-BC2F-C72B385556C3}" uniqueName="1" name="cena jednostkowa netto" queryTableFieldId="6" dataDxfId="21"/>
    <tableColumn id="7" xr3:uid="{CA3AF62A-A9D2-4209-A507-45A3551190CD}" uniqueName="7" name="% stawki VAT" queryTableFieldId="7" dataDxfId="20" dataCellStyle="Procentowy"/>
    <tableColumn id="8" xr3:uid="{CCEEDDA8-6540-46E1-95D1-42F3952284D3}" uniqueName="8" name="cena jednostkowa brutto" totalsRowFunction="sum" queryTableFieldId="8" dataDxfId="19" totalsRowDxfId="18">
      <calculatedColumnFormula>Pakiet4[[#This Row],[cena jednostkowa netto]]*(1+Pakiet4[[#This Row],[% stawki VAT]])</calculatedColumnFormula>
    </tableColumn>
    <tableColumn id="9" xr3:uid="{EB608368-1968-44B8-B672-0D5493DBF30B}" uniqueName="9" name="wartość netto" totalsRowFunction="sum" queryTableFieldId="9" dataDxfId="17" totalsRowDxfId="16">
      <calculatedColumnFormula>Pakiet4[[#This Row],[cena jednostkowa netto]]*Pakiet4[[#This Row],[sztuk]]</calculatedColumnFormula>
    </tableColumn>
    <tableColumn id="10" xr3:uid="{973F3391-46F5-45A1-96AA-30606001400C}" uniqueName="10" name="wartość brutto" totalsRowFunction="sum" queryTableFieldId="10" dataDxfId="15" totalsRowDxfId="14">
      <calculatedColumnFormula>Pakiet4[[#This Row],[cena jednostkowa brutto]]*Pakiet4[[#This Row],[sztuk]]</calculatedColumnFormula>
    </tableColumn>
  </tableColumns>
  <tableStyleInfo name="TableStyleLight13" showFirstColumn="0" showLastColumn="0" showRowStripes="0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822A91F-72E5-4B9C-B468-7F4C3AE97697}" name="Pakiet5" displayName="Pakiet5" ref="A1:K8" tableType="queryTable" totalsRowCount="1" headerRowDxfId="13">
  <autoFilter ref="A1:K7" xr:uid="{9A3DBBA4-02DA-4C62-94B2-3AF84CC5783B}"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1" xr3:uid="{4B9881B5-A651-4072-BA1D-50DC8E1A05DA}" uniqueName="11" name="Lp." queryTableFieldId="11"/>
    <tableColumn id="6" xr3:uid="{4632CC1C-3695-421D-B9FE-FDD2DB2ACA1B}" uniqueName="6" name="pakiet" totalsRowLabel="Suma" queryTableFieldId="1" dataDxfId="12"/>
    <tableColumn id="2" xr3:uid="{B91A00EF-CF5E-4116-8AA0-9A6EE29BDEBC}" uniqueName="2" name="nazwa" queryTableFieldId="2" dataDxfId="11"/>
    <tableColumn id="3" xr3:uid="{488BFDAC-1DF6-41B3-9919-F945148430D9}" uniqueName="3" name="nr katalogowy" queryTableFieldId="3" dataDxfId="10"/>
    <tableColumn id="4" xr3:uid="{E75534C1-2556-49A9-A65F-9E3467E573E7}" uniqueName="4" name="producent" queryTableFieldId="4" dataDxfId="9"/>
    <tableColumn id="5" xr3:uid="{FC470375-DC73-4C63-9341-CA95C19F5CF2}" uniqueName="5" name="sztuk" queryTableFieldId="5" dataDxfId="8"/>
    <tableColumn id="1" xr3:uid="{67135884-9E48-4CC1-99BF-C8EEC97DC05B}" uniqueName="1" name="cena jednostkowa netto" queryTableFieldId="6" dataDxfId="7"/>
    <tableColumn id="7" xr3:uid="{F9243735-B16D-4744-9B2E-61998B46A0CA}" uniqueName="7" name="% stawki VAT" queryTableFieldId="7" dataDxfId="6" dataCellStyle="Procentowy"/>
    <tableColumn id="8" xr3:uid="{AD175C54-5EEA-4A43-B613-132D079D68CF}" uniqueName="8" name="cena jednostkowa brutto" totalsRowFunction="sum" queryTableFieldId="8" dataDxfId="5" totalsRowDxfId="4">
      <calculatedColumnFormula>Pakiet5[[#This Row],[cena jednostkowa netto]]*(1+Pakiet5[[#This Row],[% stawki VAT]])</calculatedColumnFormula>
    </tableColumn>
    <tableColumn id="9" xr3:uid="{33F566EE-B33B-4E3F-A743-0A7CB41320FD}" uniqueName="9" name="wartość netto" totalsRowFunction="sum" queryTableFieldId="9" dataDxfId="3" totalsRowDxfId="2">
      <calculatedColumnFormula>Pakiet5[[#This Row],[cena jednostkowa netto]]*Pakiet5[[#This Row],[sztuk]]</calculatedColumnFormula>
    </tableColumn>
    <tableColumn id="10" xr3:uid="{E380D647-868A-4826-A8E7-B68BDDAAC37F}" uniqueName="10" name="wartość brutto" totalsRowFunction="sum" queryTableFieldId="10" dataDxfId="1" totalsRowDxfId="0">
      <calculatedColumnFormula>Pakiet5[[#This Row],[cena jednostkowa brutto]]*Pakiet5[[#This Row],[sztuk]]</calculatedColumnFormula>
    </tableColumn>
  </tableColumns>
  <tableStyleInfo name="TableStyleLight13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7550-C134-4D14-A94C-EE562E7A5C76}">
  <sheetPr>
    <pageSetUpPr fitToPage="1"/>
  </sheetPr>
  <dimension ref="A1:K76"/>
  <sheetViews>
    <sheetView tabSelected="1" view="pageLayout" topLeftCell="B1" zoomScaleNormal="100" workbookViewId="0">
      <selection activeCell="C17" sqref="C17"/>
    </sheetView>
  </sheetViews>
  <sheetFormatPr defaultRowHeight="15" x14ac:dyDescent="0.25"/>
  <cols>
    <col min="1" max="1" width="7.140625" customWidth="1"/>
    <col min="2" max="2" width="8.85546875" bestFit="1" customWidth="1"/>
    <col min="3" max="3" width="81.140625" bestFit="1" customWidth="1"/>
    <col min="4" max="4" width="15.85546875" bestFit="1" customWidth="1"/>
    <col min="5" max="5" width="12.42578125" bestFit="1" customWidth="1"/>
    <col min="6" max="6" width="7.85546875" bestFit="1" customWidth="1"/>
    <col min="7" max="11" width="15.85546875" customWidth="1"/>
  </cols>
  <sheetData>
    <row r="1" spans="1:11" ht="45" x14ac:dyDescent="0.25">
      <c r="A1" t="s">
        <v>73</v>
      </c>
      <c r="B1" s="1" t="s">
        <v>203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18</v>
      </c>
      <c r="H1" s="1" t="s">
        <v>4</v>
      </c>
      <c r="I1" s="1" t="s">
        <v>19</v>
      </c>
      <c r="J1" s="1" t="s">
        <v>20</v>
      </c>
      <c r="K1" s="1" t="s">
        <v>21</v>
      </c>
    </row>
    <row r="2" spans="1:11" x14ac:dyDescent="0.25">
      <c r="A2">
        <v>1</v>
      </c>
      <c r="B2" t="s">
        <v>17</v>
      </c>
      <c r="C2" t="s">
        <v>149</v>
      </c>
      <c r="D2" s="2"/>
      <c r="E2" s="2"/>
      <c r="F2" s="2">
        <v>6</v>
      </c>
      <c r="G2" s="4"/>
      <c r="H2" s="3"/>
      <c r="I2" s="5">
        <f>Pakiet1_2[[#This Row],[cena jednostkowa netto]]*(1+Pakiet1_2[[#This Row],[% stawki VAT]])</f>
        <v>0</v>
      </c>
      <c r="J2" s="5">
        <f>Pakiet1_2[[#This Row],[cena jednostkowa netto]]*Pakiet1_2[[#This Row],[sztuk]]</f>
        <v>0</v>
      </c>
      <c r="K2" s="5">
        <f>Pakiet1_2[[#This Row],[cena jednostkowa brutto]]*Pakiet1_2[[#This Row],[sztuk]]</f>
        <v>0</v>
      </c>
    </row>
    <row r="3" spans="1:11" x14ac:dyDescent="0.25">
      <c r="A3">
        <v>2</v>
      </c>
      <c r="B3" t="s">
        <v>17</v>
      </c>
      <c r="C3" t="s">
        <v>150</v>
      </c>
      <c r="D3" s="2"/>
      <c r="E3" s="2"/>
      <c r="F3" s="2">
        <v>2</v>
      </c>
      <c r="G3" s="4"/>
      <c r="H3" s="3"/>
      <c r="I3" s="4">
        <f>Pakiet1_2[[#This Row],[cena jednostkowa netto]]*(1+Pakiet1_2[[#This Row],[% stawki VAT]])</f>
        <v>0</v>
      </c>
      <c r="J3" s="4">
        <f>Pakiet1_2[[#This Row],[cena jednostkowa netto]]*Pakiet1_2[[#This Row],[sztuk]]</f>
        <v>0</v>
      </c>
      <c r="K3" s="4">
        <f>Pakiet1_2[[#This Row],[cena jednostkowa brutto]]*Pakiet1_2[[#This Row],[sztuk]]</f>
        <v>0</v>
      </c>
    </row>
    <row r="4" spans="1:11" x14ac:dyDescent="0.25">
      <c r="A4">
        <v>3</v>
      </c>
      <c r="B4" t="s">
        <v>17</v>
      </c>
      <c r="C4" t="s">
        <v>170</v>
      </c>
      <c r="D4" s="2" t="s">
        <v>171</v>
      </c>
      <c r="E4" s="2" t="s">
        <v>25</v>
      </c>
      <c r="F4" s="2">
        <v>2</v>
      </c>
      <c r="G4" s="4"/>
      <c r="H4" s="3"/>
      <c r="I4" s="4">
        <f>Pakiet1_2[[#This Row],[cena jednostkowa netto]]*(1+Pakiet1_2[[#This Row],[% stawki VAT]])</f>
        <v>0</v>
      </c>
      <c r="J4" s="4">
        <f>Pakiet1_2[[#This Row],[cena jednostkowa netto]]*Pakiet1_2[[#This Row],[sztuk]]</f>
        <v>0</v>
      </c>
      <c r="K4" s="4">
        <f>Pakiet1_2[[#This Row],[cena jednostkowa brutto]]*Pakiet1_2[[#This Row],[sztuk]]</f>
        <v>0</v>
      </c>
    </row>
    <row r="5" spans="1:11" x14ac:dyDescent="0.25">
      <c r="A5">
        <v>4</v>
      </c>
      <c r="B5" t="s">
        <v>17</v>
      </c>
      <c r="C5" t="s">
        <v>172</v>
      </c>
      <c r="D5" s="2" t="s">
        <v>173</v>
      </c>
      <c r="E5" s="2" t="s">
        <v>25</v>
      </c>
      <c r="F5" s="2">
        <v>3</v>
      </c>
      <c r="G5" s="4"/>
      <c r="H5" s="3"/>
      <c r="I5" s="4">
        <f>Pakiet1_2[[#This Row],[cena jednostkowa netto]]*(1+Pakiet1_2[[#This Row],[% stawki VAT]])</f>
        <v>0</v>
      </c>
      <c r="J5" s="4">
        <f>Pakiet1_2[[#This Row],[cena jednostkowa netto]]*Pakiet1_2[[#This Row],[sztuk]]</f>
        <v>0</v>
      </c>
      <c r="K5" s="4">
        <f>Pakiet1_2[[#This Row],[cena jednostkowa brutto]]*Pakiet1_2[[#This Row],[sztuk]]</f>
        <v>0</v>
      </c>
    </row>
    <row r="6" spans="1:11" x14ac:dyDescent="0.25">
      <c r="A6">
        <v>5</v>
      </c>
      <c r="B6" t="s">
        <v>17</v>
      </c>
      <c r="C6" t="s">
        <v>204</v>
      </c>
      <c r="D6" s="2">
        <v>141453</v>
      </c>
      <c r="E6" s="2" t="s">
        <v>22</v>
      </c>
      <c r="F6" s="2">
        <v>1</v>
      </c>
      <c r="G6" s="4"/>
      <c r="H6" s="3"/>
      <c r="I6" s="4">
        <f>Pakiet1_2[[#This Row],[cena jednostkowa netto]]*(1+Pakiet1_2[[#This Row],[% stawki VAT]])</f>
        <v>0</v>
      </c>
      <c r="J6" s="4">
        <f>Pakiet1_2[[#This Row],[cena jednostkowa netto]]*Pakiet1_2[[#This Row],[sztuk]]</f>
        <v>0</v>
      </c>
      <c r="K6" s="4">
        <f>Pakiet1_2[[#This Row],[cena jednostkowa brutto]]*Pakiet1_2[[#This Row],[sztuk]]</f>
        <v>0</v>
      </c>
    </row>
    <row r="7" spans="1:11" x14ac:dyDescent="0.25">
      <c r="A7">
        <v>6</v>
      </c>
      <c r="B7" t="s">
        <v>17</v>
      </c>
      <c r="C7" t="s">
        <v>174</v>
      </c>
      <c r="D7" s="2"/>
      <c r="E7" s="2"/>
      <c r="F7" s="2">
        <v>1</v>
      </c>
      <c r="G7" s="4"/>
      <c r="H7" s="3"/>
      <c r="I7" s="4">
        <f>Pakiet1_2[[#This Row],[cena jednostkowa netto]]*(1+Pakiet1_2[[#This Row],[% stawki VAT]])</f>
        <v>0</v>
      </c>
      <c r="J7" s="4">
        <f>Pakiet1_2[[#This Row],[cena jednostkowa netto]]*Pakiet1_2[[#This Row],[sztuk]]</f>
        <v>0</v>
      </c>
      <c r="K7" s="4">
        <f>Pakiet1_2[[#This Row],[cena jednostkowa brutto]]*Pakiet1_2[[#This Row],[sztuk]]</f>
        <v>0</v>
      </c>
    </row>
    <row r="8" spans="1:11" x14ac:dyDescent="0.25">
      <c r="A8">
        <v>7</v>
      </c>
      <c r="B8" t="s">
        <v>17</v>
      </c>
      <c r="C8" t="s">
        <v>5</v>
      </c>
      <c r="D8" s="2"/>
      <c r="E8" s="2"/>
      <c r="F8" s="2">
        <v>2</v>
      </c>
      <c r="G8" s="4"/>
      <c r="H8" s="3"/>
      <c r="I8" s="4">
        <f>Pakiet1_2[[#This Row],[cena jednostkowa netto]]*(1+Pakiet1_2[[#This Row],[% stawki VAT]])</f>
        <v>0</v>
      </c>
      <c r="J8" s="4">
        <f>Pakiet1_2[[#This Row],[cena jednostkowa netto]]*Pakiet1_2[[#This Row],[sztuk]]</f>
        <v>0</v>
      </c>
      <c r="K8" s="4">
        <f>Pakiet1_2[[#This Row],[cena jednostkowa brutto]]*Pakiet1_2[[#This Row],[sztuk]]</f>
        <v>0</v>
      </c>
    </row>
    <row r="9" spans="1:11" x14ac:dyDescent="0.25">
      <c r="A9">
        <v>8</v>
      </c>
      <c r="B9" t="s">
        <v>17</v>
      </c>
      <c r="C9" t="s">
        <v>6</v>
      </c>
      <c r="D9" s="2"/>
      <c r="E9" s="2"/>
      <c r="F9" s="2">
        <v>5</v>
      </c>
      <c r="G9" s="4"/>
      <c r="H9" s="3"/>
      <c r="I9" s="4">
        <f>Pakiet1_2[[#This Row],[cena jednostkowa netto]]*(1+Pakiet1_2[[#This Row],[% stawki VAT]])</f>
        <v>0</v>
      </c>
      <c r="J9" s="4">
        <f>Pakiet1_2[[#This Row],[cena jednostkowa netto]]*Pakiet1_2[[#This Row],[sztuk]]</f>
        <v>0</v>
      </c>
      <c r="K9" s="4">
        <f>Pakiet1_2[[#This Row],[cena jednostkowa brutto]]*Pakiet1_2[[#This Row],[sztuk]]</f>
        <v>0</v>
      </c>
    </row>
    <row r="10" spans="1:11" x14ac:dyDescent="0.25">
      <c r="A10">
        <v>9</v>
      </c>
      <c r="B10" t="s">
        <v>17</v>
      </c>
      <c r="C10" t="s">
        <v>36</v>
      </c>
      <c r="D10" s="2">
        <v>2630020</v>
      </c>
      <c r="E10" s="2" t="s">
        <v>22</v>
      </c>
      <c r="F10" s="2">
        <v>18</v>
      </c>
      <c r="G10" s="4"/>
      <c r="H10" s="3"/>
      <c r="I10" s="4">
        <f>Pakiet1_2[[#This Row],[cena jednostkowa netto]]*(1+Pakiet1_2[[#This Row],[% stawki VAT]])</f>
        <v>0</v>
      </c>
      <c r="J10" s="4">
        <f>Pakiet1_2[[#This Row],[cena jednostkowa netto]]*Pakiet1_2[[#This Row],[sztuk]]</f>
        <v>0</v>
      </c>
      <c r="K10" s="4">
        <f>Pakiet1_2[[#This Row],[cena jednostkowa brutto]]*Pakiet1_2[[#This Row],[sztuk]]</f>
        <v>0</v>
      </c>
    </row>
    <row r="11" spans="1:11" x14ac:dyDescent="0.25">
      <c r="A11">
        <v>10</v>
      </c>
      <c r="B11" t="s">
        <v>17</v>
      </c>
      <c r="C11" t="s">
        <v>175</v>
      </c>
      <c r="D11" s="2" t="s">
        <v>176</v>
      </c>
      <c r="E11" s="2" t="s">
        <v>25</v>
      </c>
      <c r="F11" s="2">
        <v>6</v>
      </c>
      <c r="G11" s="4"/>
      <c r="H11" s="3"/>
      <c r="I11" s="4">
        <f>Pakiet1_2[[#This Row],[cena jednostkowa netto]]*(1+Pakiet1_2[[#This Row],[% stawki VAT]])</f>
        <v>0</v>
      </c>
      <c r="J11" s="4">
        <f>Pakiet1_2[[#This Row],[cena jednostkowa netto]]*Pakiet1_2[[#This Row],[sztuk]]</f>
        <v>0</v>
      </c>
      <c r="K11" s="4">
        <f>Pakiet1_2[[#This Row],[cena jednostkowa brutto]]*Pakiet1_2[[#This Row],[sztuk]]</f>
        <v>0</v>
      </c>
    </row>
    <row r="12" spans="1:11" x14ac:dyDescent="0.25">
      <c r="A12">
        <v>11</v>
      </c>
      <c r="B12" t="s">
        <v>17</v>
      </c>
      <c r="C12" t="s">
        <v>151</v>
      </c>
      <c r="D12" s="2"/>
      <c r="E12" s="2"/>
      <c r="F12" s="2">
        <v>1</v>
      </c>
      <c r="G12" s="4"/>
      <c r="H12" s="3"/>
      <c r="I12" s="4">
        <f>Pakiet1_2[[#This Row],[cena jednostkowa netto]]*(1+Pakiet1_2[[#This Row],[% stawki VAT]])</f>
        <v>0</v>
      </c>
      <c r="J12" s="4">
        <f>Pakiet1_2[[#This Row],[cena jednostkowa netto]]*Pakiet1_2[[#This Row],[sztuk]]</f>
        <v>0</v>
      </c>
      <c r="K12" s="4">
        <f>Pakiet1_2[[#This Row],[cena jednostkowa brutto]]*Pakiet1_2[[#This Row],[sztuk]]</f>
        <v>0</v>
      </c>
    </row>
    <row r="13" spans="1:11" x14ac:dyDescent="0.25">
      <c r="A13">
        <v>12</v>
      </c>
      <c r="B13" t="s">
        <v>17</v>
      </c>
      <c r="C13" t="s">
        <v>37</v>
      </c>
      <c r="D13" s="2">
        <v>125032</v>
      </c>
      <c r="E13" s="2" t="s">
        <v>14</v>
      </c>
      <c r="F13" s="2">
        <v>2</v>
      </c>
      <c r="G13" s="4"/>
      <c r="H13" s="3"/>
      <c r="I13" s="4">
        <f>Pakiet1_2[[#This Row],[cena jednostkowa netto]]*(1+Pakiet1_2[[#This Row],[% stawki VAT]])</f>
        <v>0</v>
      </c>
      <c r="J13" s="4">
        <f>Pakiet1_2[[#This Row],[cena jednostkowa netto]]*Pakiet1_2[[#This Row],[sztuk]]</f>
        <v>0</v>
      </c>
      <c r="K13" s="4">
        <f>Pakiet1_2[[#This Row],[cena jednostkowa brutto]]*Pakiet1_2[[#This Row],[sztuk]]</f>
        <v>0</v>
      </c>
    </row>
    <row r="14" spans="1:11" x14ac:dyDescent="0.25">
      <c r="A14">
        <v>13</v>
      </c>
      <c r="B14" t="s">
        <v>17</v>
      </c>
      <c r="C14" t="s">
        <v>38</v>
      </c>
      <c r="D14" s="2">
        <v>125035</v>
      </c>
      <c r="E14" s="2" t="s">
        <v>14</v>
      </c>
      <c r="F14" s="2">
        <v>2</v>
      </c>
      <c r="G14" s="4"/>
      <c r="H14" s="3"/>
      <c r="I14" s="4">
        <f>Pakiet1_2[[#This Row],[cena jednostkowa netto]]*(1+Pakiet1_2[[#This Row],[% stawki VAT]])</f>
        <v>0</v>
      </c>
      <c r="J14" s="4">
        <f>Pakiet1_2[[#This Row],[cena jednostkowa netto]]*Pakiet1_2[[#This Row],[sztuk]]</f>
        <v>0</v>
      </c>
      <c r="K14" s="4">
        <f>Pakiet1_2[[#This Row],[cena jednostkowa brutto]]*Pakiet1_2[[#This Row],[sztuk]]</f>
        <v>0</v>
      </c>
    </row>
    <row r="15" spans="1:11" x14ac:dyDescent="0.25">
      <c r="A15">
        <v>14</v>
      </c>
      <c r="B15" t="s">
        <v>17</v>
      </c>
      <c r="C15" t="s">
        <v>39</v>
      </c>
      <c r="D15" s="2">
        <v>125034</v>
      </c>
      <c r="E15" s="2" t="s">
        <v>14</v>
      </c>
      <c r="F15" s="2">
        <v>2</v>
      </c>
      <c r="G15" s="4"/>
      <c r="H15" s="3"/>
      <c r="I15" s="4">
        <f>Pakiet1_2[[#This Row],[cena jednostkowa netto]]*(1+Pakiet1_2[[#This Row],[% stawki VAT]])</f>
        <v>0</v>
      </c>
      <c r="J15" s="4">
        <f>Pakiet1_2[[#This Row],[cena jednostkowa netto]]*Pakiet1_2[[#This Row],[sztuk]]</f>
        <v>0</v>
      </c>
      <c r="K15" s="4">
        <f>Pakiet1_2[[#This Row],[cena jednostkowa brutto]]*Pakiet1_2[[#This Row],[sztuk]]</f>
        <v>0</v>
      </c>
    </row>
    <row r="16" spans="1:11" x14ac:dyDescent="0.25">
      <c r="A16">
        <v>15</v>
      </c>
      <c r="B16" t="s">
        <v>17</v>
      </c>
      <c r="C16" t="s">
        <v>177</v>
      </c>
      <c r="D16" s="2"/>
      <c r="E16" s="2"/>
      <c r="F16" s="2">
        <v>1</v>
      </c>
      <c r="G16" s="4"/>
      <c r="H16" s="3"/>
      <c r="I16" s="4">
        <f>Pakiet1_2[[#This Row],[cena jednostkowa netto]]*(1+Pakiet1_2[[#This Row],[% stawki VAT]])</f>
        <v>0</v>
      </c>
      <c r="J16" s="4">
        <f>Pakiet1_2[[#This Row],[cena jednostkowa netto]]*Pakiet1_2[[#This Row],[sztuk]]</f>
        <v>0</v>
      </c>
      <c r="K16" s="4">
        <f>Pakiet1_2[[#This Row],[cena jednostkowa brutto]]*Pakiet1_2[[#This Row],[sztuk]]</f>
        <v>0</v>
      </c>
    </row>
    <row r="17" spans="1:11" x14ac:dyDescent="0.25">
      <c r="A17">
        <v>16</v>
      </c>
      <c r="B17" t="s">
        <v>17</v>
      </c>
      <c r="C17" t="s">
        <v>152</v>
      </c>
      <c r="D17" s="2"/>
      <c r="E17" s="2"/>
      <c r="F17" s="2">
        <v>1</v>
      </c>
      <c r="G17" s="4"/>
      <c r="H17" s="3"/>
      <c r="I17" s="4">
        <f>Pakiet1_2[[#This Row],[cena jednostkowa netto]]*(1+Pakiet1_2[[#This Row],[% stawki VAT]])</f>
        <v>0</v>
      </c>
      <c r="J17" s="4">
        <f>Pakiet1_2[[#This Row],[cena jednostkowa netto]]*Pakiet1_2[[#This Row],[sztuk]]</f>
        <v>0</v>
      </c>
      <c r="K17" s="4">
        <f>Pakiet1_2[[#This Row],[cena jednostkowa brutto]]*Pakiet1_2[[#This Row],[sztuk]]</f>
        <v>0</v>
      </c>
    </row>
    <row r="18" spans="1:11" x14ac:dyDescent="0.25">
      <c r="A18">
        <v>17</v>
      </c>
      <c r="B18" t="s">
        <v>17</v>
      </c>
      <c r="C18" t="s">
        <v>178</v>
      </c>
      <c r="D18" s="2" t="s">
        <v>179</v>
      </c>
      <c r="E18" s="2" t="s">
        <v>25</v>
      </c>
      <c r="F18" s="2">
        <v>2</v>
      </c>
      <c r="G18" s="4"/>
      <c r="H18" s="3"/>
      <c r="I18" s="4">
        <f>Pakiet1_2[[#This Row],[cena jednostkowa netto]]*(1+Pakiet1_2[[#This Row],[% stawki VAT]])</f>
        <v>0</v>
      </c>
      <c r="J18" s="4">
        <f>Pakiet1_2[[#This Row],[cena jednostkowa netto]]*Pakiet1_2[[#This Row],[sztuk]]</f>
        <v>0</v>
      </c>
      <c r="K18" s="4">
        <f>Pakiet1_2[[#This Row],[cena jednostkowa brutto]]*Pakiet1_2[[#This Row],[sztuk]]</f>
        <v>0</v>
      </c>
    </row>
    <row r="19" spans="1:11" x14ac:dyDescent="0.25">
      <c r="A19">
        <v>18</v>
      </c>
      <c r="B19" t="s">
        <v>17</v>
      </c>
      <c r="C19" t="s">
        <v>26</v>
      </c>
      <c r="D19" s="2" t="s">
        <v>27</v>
      </c>
      <c r="E19" s="2" t="s">
        <v>25</v>
      </c>
      <c r="F19" s="2">
        <v>2</v>
      </c>
      <c r="G19" s="4"/>
      <c r="H19" s="3"/>
      <c r="I19" s="4">
        <f>Pakiet1_2[[#This Row],[cena jednostkowa netto]]*(1+Pakiet1_2[[#This Row],[% stawki VAT]])</f>
        <v>0</v>
      </c>
      <c r="J19" s="4">
        <f>Pakiet1_2[[#This Row],[cena jednostkowa netto]]*Pakiet1_2[[#This Row],[sztuk]]</f>
        <v>0</v>
      </c>
      <c r="K19" s="4">
        <f>Pakiet1_2[[#This Row],[cena jednostkowa brutto]]*Pakiet1_2[[#This Row],[sztuk]]</f>
        <v>0</v>
      </c>
    </row>
    <row r="20" spans="1:11" x14ac:dyDescent="0.25">
      <c r="A20">
        <v>19</v>
      </c>
      <c r="B20" t="s">
        <v>17</v>
      </c>
      <c r="C20" t="s">
        <v>153</v>
      </c>
      <c r="D20" s="2"/>
      <c r="E20" s="2"/>
      <c r="F20" s="2">
        <v>6</v>
      </c>
      <c r="G20" s="4"/>
      <c r="H20" s="3"/>
      <c r="I20" s="4">
        <f>Pakiet1_2[[#This Row],[cena jednostkowa netto]]*(1+Pakiet1_2[[#This Row],[% stawki VAT]])</f>
        <v>0</v>
      </c>
      <c r="J20" s="4">
        <f>Pakiet1_2[[#This Row],[cena jednostkowa netto]]*Pakiet1_2[[#This Row],[sztuk]]</f>
        <v>0</v>
      </c>
      <c r="K20" s="4">
        <f>Pakiet1_2[[#This Row],[cena jednostkowa brutto]]*Pakiet1_2[[#This Row],[sztuk]]</f>
        <v>0</v>
      </c>
    </row>
    <row r="21" spans="1:11" x14ac:dyDescent="0.25">
      <c r="A21">
        <v>20</v>
      </c>
      <c r="B21" t="s">
        <v>17</v>
      </c>
      <c r="C21" t="s">
        <v>7</v>
      </c>
      <c r="D21" s="2"/>
      <c r="E21" s="2"/>
      <c r="F21" s="2">
        <v>5</v>
      </c>
      <c r="G21" s="4"/>
      <c r="H21" s="3"/>
      <c r="I21" s="4">
        <f>Pakiet1_2[[#This Row],[cena jednostkowa netto]]*(1+Pakiet1_2[[#This Row],[% stawki VAT]])</f>
        <v>0</v>
      </c>
      <c r="J21" s="4">
        <f>Pakiet1_2[[#This Row],[cena jednostkowa netto]]*Pakiet1_2[[#This Row],[sztuk]]</f>
        <v>0</v>
      </c>
      <c r="K21" s="4">
        <f>Pakiet1_2[[#This Row],[cena jednostkowa brutto]]*Pakiet1_2[[#This Row],[sztuk]]</f>
        <v>0</v>
      </c>
    </row>
    <row r="22" spans="1:11" x14ac:dyDescent="0.25">
      <c r="A22">
        <v>21</v>
      </c>
      <c r="B22" t="s">
        <v>17</v>
      </c>
      <c r="C22" t="s">
        <v>205</v>
      </c>
      <c r="D22" s="2" t="s">
        <v>180</v>
      </c>
      <c r="E22" s="2" t="s">
        <v>25</v>
      </c>
      <c r="F22" s="2">
        <v>2</v>
      </c>
      <c r="G22" s="4"/>
      <c r="H22" s="3"/>
      <c r="I22" s="4">
        <f>Pakiet1_2[[#This Row],[cena jednostkowa netto]]*(1+Pakiet1_2[[#This Row],[% stawki VAT]])</f>
        <v>0</v>
      </c>
      <c r="J22" s="4">
        <f>Pakiet1_2[[#This Row],[cena jednostkowa netto]]*Pakiet1_2[[#This Row],[sztuk]]</f>
        <v>0</v>
      </c>
      <c r="K22" s="4">
        <f>Pakiet1_2[[#This Row],[cena jednostkowa brutto]]*Pakiet1_2[[#This Row],[sztuk]]</f>
        <v>0</v>
      </c>
    </row>
    <row r="23" spans="1:11" x14ac:dyDescent="0.25">
      <c r="A23">
        <v>22</v>
      </c>
      <c r="B23" t="s">
        <v>17</v>
      </c>
      <c r="C23" t="s">
        <v>154</v>
      </c>
      <c r="D23" s="2"/>
      <c r="E23" s="2"/>
      <c r="F23" s="2">
        <v>1</v>
      </c>
      <c r="G23" s="4"/>
      <c r="H23" s="3"/>
      <c r="I23" s="4">
        <f>Pakiet1_2[[#This Row],[cena jednostkowa netto]]*(1+Pakiet1_2[[#This Row],[% stawki VAT]])</f>
        <v>0</v>
      </c>
      <c r="J23" s="4">
        <f>Pakiet1_2[[#This Row],[cena jednostkowa netto]]*Pakiet1_2[[#This Row],[sztuk]]</f>
        <v>0</v>
      </c>
      <c r="K23" s="4">
        <f>Pakiet1_2[[#This Row],[cena jednostkowa brutto]]*Pakiet1_2[[#This Row],[sztuk]]</f>
        <v>0</v>
      </c>
    </row>
    <row r="24" spans="1:11" x14ac:dyDescent="0.25">
      <c r="A24">
        <v>23</v>
      </c>
      <c r="B24" t="s">
        <v>17</v>
      </c>
      <c r="C24" t="s">
        <v>8</v>
      </c>
      <c r="D24" s="2"/>
      <c r="E24" s="2"/>
      <c r="F24" s="2">
        <v>1</v>
      </c>
      <c r="G24" s="4"/>
      <c r="H24" s="3"/>
      <c r="I24" s="4">
        <f>Pakiet1_2[[#This Row],[cena jednostkowa netto]]*(1+Pakiet1_2[[#This Row],[% stawki VAT]])</f>
        <v>0</v>
      </c>
      <c r="J24" s="4">
        <f>Pakiet1_2[[#This Row],[cena jednostkowa netto]]*Pakiet1_2[[#This Row],[sztuk]]</f>
        <v>0</v>
      </c>
      <c r="K24" s="4">
        <f>Pakiet1_2[[#This Row],[cena jednostkowa brutto]]*Pakiet1_2[[#This Row],[sztuk]]</f>
        <v>0</v>
      </c>
    </row>
    <row r="25" spans="1:11" x14ac:dyDescent="0.25">
      <c r="A25">
        <v>24</v>
      </c>
      <c r="B25" t="s">
        <v>17</v>
      </c>
      <c r="C25" t="s">
        <v>155</v>
      </c>
      <c r="D25" s="2"/>
      <c r="E25" s="2"/>
      <c r="F25" s="2">
        <v>3</v>
      </c>
      <c r="G25" s="4"/>
      <c r="H25" s="3"/>
      <c r="I25" s="4">
        <f>Pakiet1_2[[#This Row],[cena jednostkowa netto]]*(1+Pakiet1_2[[#This Row],[% stawki VAT]])</f>
        <v>0</v>
      </c>
      <c r="J25" s="4">
        <f>Pakiet1_2[[#This Row],[cena jednostkowa netto]]*Pakiet1_2[[#This Row],[sztuk]]</f>
        <v>0</v>
      </c>
      <c r="K25" s="4">
        <f>Pakiet1_2[[#This Row],[cena jednostkowa brutto]]*Pakiet1_2[[#This Row],[sztuk]]</f>
        <v>0</v>
      </c>
    </row>
    <row r="26" spans="1:11" x14ac:dyDescent="0.25">
      <c r="A26">
        <v>25</v>
      </c>
      <c r="B26" t="s">
        <v>17</v>
      </c>
      <c r="C26" t="s">
        <v>156</v>
      </c>
      <c r="D26" s="2"/>
      <c r="E26" s="2"/>
      <c r="F26" s="2">
        <v>10</v>
      </c>
      <c r="G26" s="4"/>
      <c r="H26" s="3"/>
      <c r="I26" s="4">
        <f>Pakiet1_2[[#This Row],[cena jednostkowa netto]]*(1+Pakiet1_2[[#This Row],[% stawki VAT]])</f>
        <v>0</v>
      </c>
      <c r="J26" s="4">
        <f>Pakiet1_2[[#This Row],[cena jednostkowa netto]]*Pakiet1_2[[#This Row],[sztuk]]</f>
        <v>0</v>
      </c>
      <c r="K26" s="4">
        <f>Pakiet1_2[[#This Row],[cena jednostkowa brutto]]*Pakiet1_2[[#This Row],[sztuk]]</f>
        <v>0</v>
      </c>
    </row>
    <row r="27" spans="1:11" x14ac:dyDescent="0.25">
      <c r="A27">
        <v>26</v>
      </c>
      <c r="B27" t="s">
        <v>17</v>
      </c>
      <c r="C27" t="s">
        <v>28</v>
      </c>
      <c r="D27" s="2" t="s">
        <v>29</v>
      </c>
      <c r="E27" s="2" t="s">
        <v>25</v>
      </c>
      <c r="F27" s="2">
        <v>2</v>
      </c>
      <c r="G27" s="4"/>
      <c r="H27" s="3"/>
      <c r="I27" s="4">
        <f>Pakiet1_2[[#This Row],[cena jednostkowa netto]]*(1+Pakiet1_2[[#This Row],[% stawki VAT]])</f>
        <v>0</v>
      </c>
      <c r="J27" s="4">
        <f>Pakiet1_2[[#This Row],[cena jednostkowa netto]]*Pakiet1_2[[#This Row],[sztuk]]</f>
        <v>0</v>
      </c>
      <c r="K27" s="4">
        <f>Pakiet1_2[[#This Row],[cena jednostkowa brutto]]*Pakiet1_2[[#This Row],[sztuk]]</f>
        <v>0</v>
      </c>
    </row>
    <row r="28" spans="1:11" x14ac:dyDescent="0.25">
      <c r="A28">
        <v>27</v>
      </c>
      <c r="B28" t="s">
        <v>17</v>
      </c>
      <c r="C28" t="s">
        <v>30</v>
      </c>
      <c r="D28" s="2" t="s">
        <v>31</v>
      </c>
      <c r="E28" s="2" t="s">
        <v>25</v>
      </c>
      <c r="F28" s="2">
        <v>2</v>
      </c>
      <c r="G28" s="4"/>
      <c r="H28" s="3"/>
      <c r="I28" s="4">
        <f>Pakiet1_2[[#This Row],[cena jednostkowa netto]]*(1+Pakiet1_2[[#This Row],[% stawki VAT]])</f>
        <v>0</v>
      </c>
      <c r="J28" s="4">
        <f>Pakiet1_2[[#This Row],[cena jednostkowa netto]]*Pakiet1_2[[#This Row],[sztuk]]</f>
        <v>0</v>
      </c>
      <c r="K28" s="4">
        <f>Pakiet1_2[[#This Row],[cena jednostkowa brutto]]*Pakiet1_2[[#This Row],[sztuk]]</f>
        <v>0</v>
      </c>
    </row>
    <row r="29" spans="1:11" x14ac:dyDescent="0.25">
      <c r="A29">
        <v>28</v>
      </c>
      <c r="B29" t="s">
        <v>17</v>
      </c>
      <c r="C29" t="s">
        <v>157</v>
      </c>
      <c r="D29" s="2"/>
      <c r="E29" s="2"/>
      <c r="F29" s="2">
        <v>1</v>
      </c>
      <c r="G29" s="4"/>
      <c r="H29" s="3"/>
      <c r="I29" s="4">
        <f>Pakiet1_2[[#This Row],[cena jednostkowa netto]]*(1+Pakiet1_2[[#This Row],[% stawki VAT]])</f>
        <v>0</v>
      </c>
      <c r="J29" s="4">
        <f>Pakiet1_2[[#This Row],[cena jednostkowa netto]]*Pakiet1_2[[#This Row],[sztuk]]</f>
        <v>0</v>
      </c>
      <c r="K29" s="4">
        <f>Pakiet1_2[[#This Row],[cena jednostkowa brutto]]*Pakiet1_2[[#This Row],[sztuk]]</f>
        <v>0</v>
      </c>
    </row>
    <row r="30" spans="1:11" x14ac:dyDescent="0.25">
      <c r="A30">
        <v>29</v>
      </c>
      <c r="B30" t="s">
        <v>17</v>
      </c>
      <c r="C30" t="s">
        <v>158</v>
      </c>
      <c r="D30" s="2"/>
      <c r="E30" s="2"/>
      <c r="F30" s="2">
        <v>1</v>
      </c>
      <c r="G30" s="4"/>
      <c r="H30" s="3"/>
      <c r="I30" s="4">
        <f>Pakiet1_2[[#This Row],[cena jednostkowa netto]]*(1+Pakiet1_2[[#This Row],[% stawki VAT]])</f>
        <v>0</v>
      </c>
      <c r="J30" s="4">
        <f>Pakiet1_2[[#This Row],[cena jednostkowa netto]]*Pakiet1_2[[#This Row],[sztuk]]</f>
        <v>0</v>
      </c>
      <c r="K30" s="4">
        <f>Pakiet1_2[[#This Row],[cena jednostkowa brutto]]*Pakiet1_2[[#This Row],[sztuk]]</f>
        <v>0</v>
      </c>
    </row>
    <row r="31" spans="1:11" x14ac:dyDescent="0.25">
      <c r="A31">
        <v>30</v>
      </c>
      <c r="B31" t="s">
        <v>17</v>
      </c>
      <c r="C31" t="s">
        <v>24</v>
      </c>
      <c r="D31" s="2"/>
      <c r="E31" s="2"/>
      <c r="F31" s="2">
        <v>2</v>
      </c>
      <c r="G31" s="4"/>
      <c r="H31" s="3"/>
      <c r="I31" s="4">
        <f>Pakiet1_2[[#This Row],[cena jednostkowa netto]]*(1+Pakiet1_2[[#This Row],[% stawki VAT]])</f>
        <v>0</v>
      </c>
      <c r="J31" s="4">
        <f>Pakiet1_2[[#This Row],[cena jednostkowa netto]]*Pakiet1_2[[#This Row],[sztuk]]</f>
        <v>0</v>
      </c>
      <c r="K31" s="4">
        <f>Pakiet1_2[[#This Row],[cena jednostkowa brutto]]*Pakiet1_2[[#This Row],[sztuk]]</f>
        <v>0</v>
      </c>
    </row>
    <row r="32" spans="1:11" x14ac:dyDescent="0.25">
      <c r="A32">
        <v>31</v>
      </c>
      <c r="B32" t="s">
        <v>17</v>
      </c>
      <c r="C32" t="s">
        <v>9</v>
      </c>
      <c r="D32" s="2"/>
      <c r="E32" s="2"/>
      <c r="F32" s="2">
        <v>6</v>
      </c>
      <c r="G32" s="4"/>
      <c r="H32" s="3"/>
      <c r="I32" s="4">
        <f>Pakiet1_2[[#This Row],[cena jednostkowa netto]]*(1+Pakiet1_2[[#This Row],[% stawki VAT]])</f>
        <v>0</v>
      </c>
      <c r="J32" s="4">
        <f>Pakiet1_2[[#This Row],[cena jednostkowa netto]]*Pakiet1_2[[#This Row],[sztuk]]</f>
        <v>0</v>
      </c>
      <c r="K32" s="4">
        <f>Pakiet1_2[[#This Row],[cena jednostkowa brutto]]*Pakiet1_2[[#This Row],[sztuk]]</f>
        <v>0</v>
      </c>
    </row>
    <row r="33" spans="1:11" x14ac:dyDescent="0.25">
      <c r="A33">
        <v>32</v>
      </c>
      <c r="B33" t="s">
        <v>17</v>
      </c>
      <c r="C33" t="s">
        <v>15</v>
      </c>
      <c r="D33" s="2" t="s">
        <v>181</v>
      </c>
      <c r="E33" s="2" t="s">
        <v>25</v>
      </c>
      <c r="F33" s="2">
        <v>12</v>
      </c>
      <c r="G33" s="4"/>
      <c r="H33" s="3"/>
      <c r="I33" s="4">
        <f>Pakiet1_2[[#This Row],[cena jednostkowa netto]]*(1+Pakiet1_2[[#This Row],[% stawki VAT]])</f>
        <v>0</v>
      </c>
      <c r="J33" s="4">
        <f>Pakiet1_2[[#This Row],[cena jednostkowa netto]]*Pakiet1_2[[#This Row],[sztuk]]</f>
        <v>0</v>
      </c>
      <c r="K33" s="4">
        <f>Pakiet1_2[[#This Row],[cena jednostkowa brutto]]*Pakiet1_2[[#This Row],[sztuk]]</f>
        <v>0</v>
      </c>
    </row>
    <row r="34" spans="1:11" x14ac:dyDescent="0.25">
      <c r="A34">
        <v>33</v>
      </c>
      <c r="B34" t="s">
        <v>17</v>
      </c>
      <c r="C34" t="s">
        <v>186</v>
      </c>
      <c r="D34" s="2" t="s">
        <v>187</v>
      </c>
      <c r="E34" s="2" t="s">
        <v>25</v>
      </c>
      <c r="F34" s="2">
        <v>12</v>
      </c>
      <c r="G34" s="4"/>
      <c r="H34" s="3"/>
      <c r="I34" s="4">
        <f>Pakiet1_2[[#This Row],[cena jednostkowa netto]]*(1+Pakiet1_2[[#This Row],[% stawki VAT]])</f>
        <v>0</v>
      </c>
      <c r="J34" s="4">
        <f>Pakiet1_2[[#This Row],[cena jednostkowa netto]]*Pakiet1_2[[#This Row],[sztuk]]</f>
        <v>0</v>
      </c>
      <c r="K34" s="4">
        <f>Pakiet1_2[[#This Row],[cena jednostkowa brutto]]*Pakiet1_2[[#This Row],[sztuk]]</f>
        <v>0</v>
      </c>
    </row>
    <row r="35" spans="1:11" x14ac:dyDescent="0.25">
      <c r="A35">
        <v>34</v>
      </c>
      <c r="B35" t="s">
        <v>17</v>
      </c>
      <c r="C35" t="s">
        <v>188</v>
      </c>
      <c r="D35" s="2" t="s">
        <v>189</v>
      </c>
      <c r="E35" s="2" t="s">
        <v>25</v>
      </c>
      <c r="F35" s="2">
        <v>6</v>
      </c>
      <c r="G35" s="4"/>
      <c r="H35" s="3"/>
      <c r="I35" s="4">
        <f>Pakiet1_2[[#This Row],[cena jednostkowa netto]]*(1+Pakiet1_2[[#This Row],[% stawki VAT]])</f>
        <v>0</v>
      </c>
      <c r="J35" s="4">
        <f>Pakiet1_2[[#This Row],[cena jednostkowa netto]]*Pakiet1_2[[#This Row],[sztuk]]</f>
        <v>0</v>
      </c>
      <c r="K35" s="4">
        <f>Pakiet1_2[[#This Row],[cena jednostkowa brutto]]*Pakiet1_2[[#This Row],[sztuk]]</f>
        <v>0</v>
      </c>
    </row>
    <row r="36" spans="1:11" x14ac:dyDescent="0.25">
      <c r="A36">
        <v>35</v>
      </c>
      <c r="B36" t="s">
        <v>17</v>
      </c>
      <c r="C36" t="s">
        <v>159</v>
      </c>
      <c r="D36" s="2"/>
      <c r="E36" s="2"/>
      <c r="F36" s="2">
        <v>1</v>
      </c>
      <c r="G36" s="4"/>
      <c r="H36" s="3"/>
      <c r="I36" s="4">
        <f>Pakiet1_2[[#This Row],[cena jednostkowa netto]]*(1+Pakiet1_2[[#This Row],[% stawki VAT]])</f>
        <v>0</v>
      </c>
      <c r="J36" s="4">
        <f>Pakiet1_2[[#This Row],[cena jednostkowa netto]]*Pakiet1_2[[#This Row],[sztuk]]</f>
        <v>0</v>
      </c>
      <c r="K36" s="4">
        <f>Pakiet1_2[[#This Row],[cena jednostkowa brutto]]*Pakiet1_2[[#This Row],[sztuk]]</f>
        <v>0</v>
      </c>
    </row>
    <row r="37" spans="1:11" x14ac:dyDescent="0.25">
      <c r="A37">
        <v>36</v>
      </c>
      <c r="B37" t="s">
        <v>17</v>
      </c>
      <c r="C37" t="s">
        <v>182</v>
      </c>
      <c r="D37" s="2" t="s">
        <v>183</v>
      </c>
      <c r="E37" s="2" t="s">
        <v>25</v>
      </c>
      <c r="F37" s="2">
        <v>2</v>
      </c>
      <c r="G37" s="4"/>
      <c r="H37" s="3"/>
      <c r="I37" s="4">
        <f>Pakiet1_2[[#This Row],[cena jednostkowa netto]]*(1+Pakiet1_2[[#This Row],[% stawki VAT]])</f>
        <v>0</v>
      </c>
      <c r="J37" s="4">
        <f>Pakiet1_2[[#This Row],[cena jednostkowa netto]]*Pakiet1_2[[#This Row],[sztuk]]</f>
        <v>0</v>
      </c>
      <c r="K37" s="4">
        <f>Pakiet1_2[[#This Row],[cena jednostkowa brutto]]*Pakiet1_2[[#This Row],[sztuk]]</f>
        <v>0</v>
      </c>
    </row>
    <row r="38" spans="1:11" x14ac:dyDescent="0.25">
      <c r="A38">
        <v>37</v>
      </c>
      <c r="B38" t="s">
        <v>17</v>
      </c>
      <c r="C38" t="s">
        <v>10</v>
      </c>
      <c r="D38" s="2"/>
      <c r="E38" s="2"/>
      <c r="F38" s="2">
        <v>2</v>
      </c>
      <c r="G38" s="4"/>
      <c r="H38" s="3"/>
      <c r="I38" s="4">
        <f>Pakiet1_2[[#This Row],[cena jednostkowa netto]]*(1+Pakiet1_2[[#This Row],[% stawki VAT]])</f>
        <v>0</v>
      </c>
      <c r="J38" s="4">
        <f>Pakiet1_2[[#This Row],[cena jednostkowa netto]]*Pakiet1_2[[#This Row],[sztuk]]</f>
        <v>0</v>
      </c>
      <c r="K38" s="4">
        <f>Pakiet1_2[[#This Row],[cena jednostkowa brutto]]*Pakiet1_2[[#This Row],[sztuk]]</f>
        <v>0</v>
      </c>
    </row>
    <row r="39" spans="1:11" x14ac:dyDescent="0.25">
      <c r="A39">
        <v>38</v>
      </c>
      <c r="B39" t="s">
        <v>17</v>
      </c>
      <c r="C39" t="s">
        <v>160</v>
      </c>
      <c r="D39" s="2"/>
      <c r="E39" s="2"/>
      <c r="F39" s="2">
        <v>1</v>
      </c>
      <c r="G39" s="4"/>
      <c r="H39" s="3"/>
      <c r="I39" s="4">
        <f>Pakiet1_2[[#This Row],[cena jednostkowa netto]]*(1+Pakiet1_2[[#This Row],[% stawki VAT]])</f>
        <v>0</v>
      </c>
      <c r="J39" s="4">
        <f>Pakiet1_2[[#This Row],[cena jednostkowa netto]]*Pakiet1_2[[#This Row],[sztuk]]</f>
        <v>0</v>
      </c>
      <c r="K39" s="4">
        <f>Pakiet1_2[[#This Row],[cena jednostkowa brutto]]*Pakiet1_2[[#This Row],[sztuk]]</f>
        <v>0</v>
      </c>
    </row>
    <row r="40" spans="1:11" x14ac:dyDescent="0.25">
      <c r="A40">
        <v>39</v>
      </c>
      <c r="B40" t="s">
        <v>17</v>
      </c>
      <c r="C40" t="s">
        <v>40</v>
      </c>
      <c r="D40" s="2" t="s">
        <v>184</v>
      </c>
      <c r="E40" s="2" t="s">
        <v>25</v>
      </c>
      <c r="F40" s="2">
        <v>3</v>
      </c>
      <c r="G40" s="4"/>
      <c r="H40" s="3"/>
      <c r="I40" s="4">
        <f>Pakiet1_2[[#This Row],[cena jednostkowa netto]]*(1+Pakiet1_2[[#This Row],[% stawki VAT]])</f>
        <v>0</v>
      </c>
      <c r="J40" s="4">
        <f>Pakiet1_2[[#This Row],[cena jednostkowa netto]]*Pakiet1_2[[#This Row],[sztuk]]</f>
        <v>0</v>
      </c>
      <c r="K40" s="4">
        <f>Pakiet1_2[[#This Row],[cena jednostkowa brutto]]*Pakiet1_2[[#This Row],[sztuk]]</f>
        <v>0</v>
      </c>
    </row>
    <row r="41" spans="1:11" x14ac:dyDescent="0.25">
      <c r="A41">
        <v>40</v>
      </c>
      <c r="B41" t="s">
        <v>17</v>
      </c>
      <c r="C41" t="s">
        <v>41</v>
      </c>
      <c r="D41" s="2"/>
      <c r="E41" s="2"/>
      <c r="F41" s="2">
        <v>1</v>
      </c>
      <c r="G41" s="4"/>
      <c r="H41" s="3"/>
      <c r="I41" s="4">
        <f>Pakiet1_2[[#This Row],[cena jednostkowa netto]]*(1+Pakiet1_2[[#This Row],[% stawki VAT]])</f>
        <v>0</v>
      </c>
      <c r="J41" s="4">
        <f>Pakiet1_2[[#This Row],[cena jednostkowa netto]]*Pakiet1_2[[#This Row],[sztuk]]</f>
        <v>0</v>
      </c>
      <c r="K41" s="4">
        <f>Pakiet1_2[[#This Row],[cena jednostkowa brutto]]*Pakiet1_2[[#This Row],[sztuk]]</f>
        <v>0</v>
      </c>
    </row>
    <row r="42" spans="1:11" x14ac:dyDescent="0.25">
      <c r="A42">
        <v>41</v>
      </c>
      <c r="B42" t="s">
        <v>17</v>
      </c>
      <c r="C42" t="s">
        <v>42</v>
      </c>
      <c r="D42" s="2"/>
      <c r="E42" s="2"/>
      <c r="F42" s="2">
        <v>1</v>
      </c>
      <c r="G42" s="4"/>
      <c r="H42" s="3"/>
      <c r="I42" s="4">
        <f>Pakiet1_2[[#This Row],[cena jednostkowa netto]]*(1+Pakiet1_2[[#This Row],[% stawki VAT]])</f>
        <v>0</v>
      </c>
      <c r="J42" s="4">
        <f>Pakiet1_2[[#This Row],[cena jednostkowa netto]]*Pakiet1_2[[#This Row],[sztuk]]</f>
        <v>0</v>
      </c>
      <c r="K42" s="4">
        <f>Pakiet1_2[[#This Row],[cena jednostkowa brutto]]*Pakiet1_2[[#This Row],[sztuk]]</f>
        <v>0</v>
      </c>
    </row>
    <row r="43" spans="1:11" x14ac:dyDescent="0.25">
      <c r="A43">
        <v>42</v>
      </c>
      <c r="B43" t="s">
        <v>17</v>
      </c>
      <c r="C43" t="s">
        <v>11</v>
      </c>
      <c r="D43" s="2" t="s">
        <v>12</v>
      </c>
      <c r="E43" s="2" t="s">
        <v>14</v>
      </c>
      <c r="F43" s="2">
        <v>1</v>
      </c>
      <c r="G43" s="4"/>
      <c r="H43" s="3"/>
      <c r="I43" s="4">
        <f>Pakiet1_2[[#This Row],[cena jednostkowa netto]]*(1+Pakiet1_2[[#This Row],[% stawki VAT]])</f>
        <v>0</v>
      </c>
      <c r="J43" s="4">
        <f>Pakiet1_2[[#This Row],[cena jednostkowa netto]]*Pakiet1_2[[#This Row],[sztuk]]</f>
        <v>0</v>
      </c>
      <c r="K43" s="4">
        <f>Pakiet1_2[[#This Row],[cena jednostkowa brutto]]*Pakiet1_2[[#This Row],[sztuk]]</f>
        <v>0</v>
      </c>
    </row>
    <row r="44" spans="1:11" x14ac:dyDescent="0.25">
      <c r="A44">
        <v>43</v>
      </c>
      <c r="B44" t="s">
        <v>17</v>
      </c>
      <c r="C44" t="s">
        <v>43</v>
      </c>
      <c r="D44" s="2">
        <v>114752</v>
      </c>
      <c r="E44" s="2" t="s">
        <v>14</v>
      </c>
      <c r="F44" s="2">
        <v>6</v>
      </c>
      <c r="G44" s="4"/>
      <c r="H44" s="3"/>
      <c r="I44" s="4">
        <f>Pakiet1_2[[#This Row],[cena jednostkowa netto]]*(1+Pakiet1_2[[#This Row],[% stawki VAT]])</f>
        <v>0</v>
      </c>
      <c r="J44" s="4">
        <f>Pakiet1_2[[#This Row],[cena jednostkowa netto]]*Pakiet1_2[[#This Row],[sztuk]]</f>
        <v>0</v>
      </c>
      <c r="K44" s="4">
        <f>Pakiet1_2[[#This Row],[cena jednostkowa brutto]]*Pakiet1_2[[#This Row],[sztuk]]</f>
        <v>0</v>
      </c>
    </row>
    <row r="45" spans="1:11" x14ac:dyDescent="0.25">
      <c r="A45">
        <v>44</v>
      </c>
      <c r="B45" t="s">
        <v>17</v>
      </c>
      <c r="C45" t="s">
        <v>44</v>
      </c>
      <c r="D45" s="2" t="s">
        <v>45</v>
      </c>
      <c r="E45" s="2" t="s">
        <v>22</v>
      </c>
      <c r="F45" s="2">
        <v>10</v>
      </c>
      <c r="G45" s="4"/>
      <c r="H45" s="3"/>
      <c r="I45" s="4">
        <f>Pakiet1_2[[#This Row],[cena jednostkowa netto]]*(1+Pakiet1_2[[#This Row],[% stawki VAT]])</f>
        <v>0</v>
      </c>
      <c r="J45" s="4">
        <f>Pakiet1_2[[#This Row],[cena jednostkowa netto]]*Pakiet1_2[[#This Row],[sztuk]]</f>
        <v>0</v>
      </c>
      <c r="K45" s="4">
        <f>Pakiet1_2[[#This Row],[cena jednostkowa brutto]]*Pakiet1_2[[#This Row],[sztuk]]</f>
        <v>0</v>
      </c>
    </row>
    <row r="46" spans="1:11" x14ac:dyDescent="0.25">
      <c r="A46">
        <v>45</v>
      </c>
      <c r="B46" t="s">
        <v>17</v>
      </c>
      <c r="C46" t="s">
        <v>46</v>
      </c>
      <c r="D46" s="2" t="s">
        <v>47</v>
      </c>
      <c r="E46" s="2" t="s">
        <v>22</v>
      </c>
      <c r="F46" s="2">
        <v>4</v>
      </c>
      <c r="G46" s="4"/>
      <c r="H46" s="3"/>
      <c r="I46" s="4">
        <f>Pakiet1_2[[#This Row],[cena jednostkowa netto]]*(1+Pakiet1_2[[#This Row],[% stawki VAT]])</f>
        <v>0</v>
      </c>
      <c r="J46" s="4">
        <f>Pakiet1_2[[#This Row],[cena jednostkowa netto]]*Pakiet1_2[[#This Row],[sztuk]]</f>
        <v>0</v>
      </c>
      <c r="K46" s="4">
        <f>Pakiet1_2[[#This Row],[cena jednostkowa brutto]]*Pakiet1_2[[#This Row],[sztuk]]</f>
        <v>0</v>
      </c>
    </row>
    <row r="47" spans="1:11" x14ac:dyDescent="0.25">
      <c r="A47">
        <v>46</v>
      </c>
      <c r="B47" t="s">
        <v>17</v>
      </c>
      <c r="C47" t="s">
        <v>48</v>
      </c>
      <c r="D47" s="2">
        <v>2105669</v>
      </c>
      <c r="E47" s="2" t="s">
        <v>22</v>
      </c>
      <c r="F47" s="2">
        <v>1</v>
      </c>
      <c r="G47" s="4"/>
      <c r="H47" s="3"/>
      <c r="I47" s="4">
        <f>Pakiet1_2[[#This Row],[cena jednostkowa netto]]*(1+Pakiet1_2[[#This Row],[% stawki VAT]])</f>
        <v>0</v>
      </c>
      <c r="J47" s="4">
        <f>Pakiet1_2[[#This Row],[cena jednostkowa netto]]*Pakiet1_2[[#This Row],[sztuk]]</f>
        <v>0</v>
      </c>
      <c r="K47" s="4">
        <f>Pakiet1_2[[#This Row],[cena jednostkowa brutto]]*Pakiet1_2[[#This Row],[sztuk]]</f>
        <v>0</v>
      </c>
    </row>
    <row r="48" spans="1:11" x14ac:dyDescent="0.25">
      <c r="A48">
        <v>47</v>
      </c>
      <c r="B48" t="s">
        <v>17</v>
      </c>
      <c r="C48" t="s">
        <v>49</v>
      </c>
      <c r="D48" s="2">
        <v>2105528</v>
      </c>
      <c r="E48" s="2" t="s">
        <v>22</v>
      </c>
      <c r="F48" s="2">
        <v>5</v>
      </c>
      <c r="G48" s="4"/>
      <c r="H48" s="3"/>
      <c r="I48" s="4">
        <f>Pakiet1_2[[#This Row],[cena jednostkowa netto]]*(1+Pakiet1_2[[#This Row],[% stawki VAT]])</f>
        <v>0</v>
      </c>
      <c r="J48" s="4">
        <f>Pakiet1_2[[#This Row],[cena jednostkowa netto]]*Pakiet1_2[[#This Row],[sztuk]]</f>
        <v>0</v>
      </c>
      <c r="K48" s="4">
        <f>Pakiet1_2[[#This Row],[cena jednostkowa brutto]]*Pakiet1_2[[#This Row],[sztuk]]</f>
        <v>0</v>
      </c>
    </row>
    <row r="49" spans="1:11" x14ac:dyDescent="0.25">
      <c r="A49">
        <v>48</v>
      </c>
      <c r="B49" t="s">
        <v>17</v>
      </c>
      <c r="C49" t="s">
        <v>206</v>
      </c>
      <c r="D49" s="2" t="s">
        <v>207</v>
      </c>
      <c r="E49" s="2" t="s">
        <v>22</v>
      </c>
      <c r="F49" s="2">
        <v>4</v>
      </c>
      <c r="G49" s="4"/>
      <c r="H49" s="3"/>
      <c r="I49" s="4">
        <f>Pakiet1_2[[#This Row],[cena jednostkowa netto]]*(1+Pakiet1_2[[#This Row],[% stawki VAT]])</f>
        <v>0</v>
      </c>
      <c r="J49" s="4">
        <f>Pakiet1_2[[#This Row],[cena jednostkowa netto]]*Pakiet1_2[[#This Row],[sztuk]]</f>
        <v>0</v>
      </c>
      <c r="K49" s="4">
        <f>Pakiet1_2[[#This Row],[cena jednostkowa brutto]]*Pakiet1_2[[#This Row],[sztuk]]</f>
        <v>0</v>
      </c>
    </row>
    <row r="50" spans="1:11" x14ac:dyDescent="0.25">
      <c r="A50">
        <v>49</v>
      </c>
      <c r="B50" t="s">
        <v>17</v>
      </c>
      <c r="C50" t="s">
        <v>50</v>
      </c>
      <c r="D50" s="2" t="s">
        <v>51</v>
      </c>
      <c r="E50" s="2" t="s">
        <v>22</v>
      </c>
      <c r="F50" s="2">
        <v>2</v>
      </c>
      <c r="G50" s="4"/>
      <c r="H50" s="3"/>
      <c r="I50" s="4">
        <f>Pakiet1_2[[#This Row],[cena jednostkowa netto]]*(1+Pakiet1_2[[#This Row],[% stawki VAT]])</f>
        <v>0</v>
      </c>
      <c r="J50" s="4">
        <f>Pakiet1_2[[#This Row],[cena jednostkowa netto]]*Pakiet1_2[[#This Row],[sztuk]]</f>
        <v>0</v>
      </c>
      <c r="K50" s="4">
        <f>Pakiet1_2[[#This Row],[cena jednostkowa brutto]]*Pakiet1_2[[#This Row],[sztuk]]</f>
        <v>0</v>
      </c>
    </row>
    <row r="51" spans="1:11" x14ac:dyDescent="0.25">
      <c r="A51">
        <v>50</v>
      </c>
      <c r="B51" t="s">
        <v>17</v>
      </c>
      <c r="C51" t="s">
        <v>52</v>
      </c>
      <c r="D51" s="2" t="s">
        <v>53</v>
      </c>
      <c r="E51" s="2" t="s">
        <v>22</v>
      </c>
      <c r="F51" s="2">
        <v>2</v>
      </c>
      <c r="G51" s="4"/>
      <c r="H51" s="3"/>
      <c r="I51" s="4">
        <f>Pakiet1_2[[#This Row],[cena jednostkowa netto]]*(1+Pakiet1_2[[#This Row],[% stawki VAT]])</f>
        <v>0</v>
      </c>
      <c r="J51" s="4">
        <f>Pakiet1_2[[#This Row],[cena jednostkowa netto]]*Pakiet1_2[[#This Row],[sztuk]]</f>
        <v>0</v>
      </c>
      <c r="K51" s="4">
        <f>Pakiet1_2[[#This Row],[cena jednostkowa brutto]]*Pakiet1_2[[#This Row],[sztuk]]</f>
        <v>0</v>
      </c>
    </row>
    <row r="52" spans="1:11" x14ac:dyDescent="0.25">
      <c r="A52">
        <v>51</v>
      </c>
      <c r="B52" t="s">
        <v>17</v>
      </c>
      <c r="C52" t="s">
        <v>54</v>
      </c>
      <c r="D52" s="2" t="s">
        <v>55</v>
      </c>
      <c r="E52" s="2" t="s">
        <v>22</v>
      </c>
      <c r="F52" s="2">
        <v>2</v>
      </c>
      <c r="G52" s="4"/>
      <c r="H52" s="3"/>
      <c r="I52" s="4">
        <f>Pakiet1_2[[#This Row],[cena jednostkowa netto]]*(1+Pakiet1_2[[#This Row],[% stawki VAT]])</f>
        <v>0</v>
      </c>
      <c r="J52" s="4">
        <f>Pakiet1_2[[#This Row],[cena jednostkowa netto]]*Pakiet1_2[[#This Row],[sztuk]]</f>
        <v>0</v>
      </c>
      <c r="K52" s="4">
        <f>Pakiet1_2[[#This Row],[cena jednostkowa brutto]]*Pakiet1_2[[#This Row],[sztuk]]</f>
        <v>0</v>
      </c>
    </row>
    <row r="53" spans="1:11" x14ac:dyDescent="0.25">
      <c r="A53">
        <v>52</v>
      </c>
      <c r="B53" t="s">
        <v>17</v>
      </c>
      <c r="C53" t="s">
        <v>56</v>
      </c>
      <c r="D53" s="2" t="s">
        <v>57</v>
      </c>
      <c r="E53" s="2" t="s">
        <v>22</v>
      </c>
      <c r="F53" s="2">
        <v>2</v>
      </c>
      <c r="G53" s="4"/>
      <c r="H53" s="3"/>
      <c r="I53" s="4">
        <f>Pakiet1_2[[#This Row],[cena jednostkowa netto]]*(1+Pakiet1_2[[#This Row],[% stawki VAT]])</f>
        <v>0</v>
      </c>
      <c r="J53" s="4">
        <f>Pakiet1_2[[#This Row],[cena jednostkowa netto]]*Pakiet1_2[[#This Row],[sztuk]]</f>
        <v>0</v>
      </c>
      <c r="K53" s="4">
        <f>Pakiet1_2[[#This Row],[cena jednostkowa brutto]]*Pakiet1_2[[#This Row],[sztuk]]</f>
        <v>0</v>
      </c>
    </row>
    <row r="54" spans="1:11" x14ac:dyDescent="0.25">
      <c r="A54">
        <v>53</v>
      </c>
      <c r="B54" t="s">
        <v>17</v>
      </c>
      <c r="C54" t="s">
        <v>58</v>
      </c>
      <c r="D54" s="2" t="s">
        <v>59</v>
      </c>
      <c r="E54" s="2" t="s">
        <v>22</v>
      </c>
      <c r="F54" s="2">
        <v>4</v>
      </c>
      <c r="G54" s="4"/>
      <c r="H54" s="3"/>
      <c r="I54" s="4">
        <f>Pakiet1_2[[#This Row],[cena jednostkowa netto]]*(1+Pakiet1_2[[#This Row],[% stawki VAT]])</f>
        <v>0</v>
      </c>
      <c r="J54" s="4">
        <f>Pakiet1_2[[#This Row],[cena jednostkowa netto]]*Pakiet1_2[[#This Row],[sztuk]]</f>
        <v>0</v>
      </c>
      <c r="K54" s="4">
        <f>Pakiet1_2[[#This Row],[cena jednostkowa brutto]]*Pakiet1_2[[#This Row],[sztuk]]</f>
        <v>0</v>
      </c>
    </row>
    <row r="55" spans="1:11" x14ac:dyDescent="0.25">
      <c r="A55">
        <v>54</v>
      </c>
      <c r="B55" t="s">
        <v>17</v>
      </c>
      <c r="C55" t="s">
        <v>60</v>
      </c>
      <c r="D55" s="2">
        <v>114848</v>
      </c>
      <c r="E55" s="2" t="s">
        <v>14</v>
      </c>
      <c r="F55" s="2">
        <v>1</v>
      </c>
      <c r="G55" s="4"/>
      <c r="H55" s="3"/>
      <c r="I55" s="4">
        <f>Pakiet1_2[[#This Row],[cena jednostkowa netto]]*(1+Pakiet1_2[[#This Row],[% stawki VAT]])</f>
        <v>0</v>
      </c>
      <c r="J55" s="4">
        <f>Pakiet1_2[[#This Row],[cena jednostkowa netto]]*Pakiet1_2[[#This Row],[sztuk]]</f>
        <v>0</v>
      </c>
      <c r="K55" s="4">
        <f>Pakiet1_2[[#This Row],[cena jednostkowa brutto]]*Pakiet1_2[[#This Row],[sztuk]]</f>
        <v>0</v>
      </c>
    </row>
    <row r="56" spans="1:11" x14ac:dyDescent="0.25">
      <c r="A56">
        <v>55</v>
      </c>
      <c r="B56" t="s">
        <v>17</v>
      </c>
      <c r="C56" t="s">
        <v>61</v>
      </c>
      <c r="D56" s="2">
        <v>2076032</v>
      </c>
      <c r="E56" s="2" t="s">
        <v>22</v>
      </c>
      <c r="F56" s="2">
        <v>2</v>
      </c>
      <c r="G56" s="4"/>
      <c r="H56" s="3"/>
      <c r="I56" s="4">
        <f>Pakiet1_2[[#This Row],[cena jednostkowa netto]]*(1+Pakiet1_2[[#This Row],[% stawki VAT]])</f>
        <v>0</v>
      </c>
      <c r="J56" s="4">
        <f>Pakiet1_2[[#This Row],[cena jednostkowa netto]]*Pakiet1_2[[#This Row],[sztuk]]</f>
        <v>0</v>
      </c>
      <c r="K56" s="4">
        <f>Pakiet1_2[[#This Row],[cena jednostkowa brutto]]*Pakiet1_2[[#This Row],[sztuk]]</f>
        <v>0</v>
      </c>
    </row>
    <row r="57" spans="1:11" x14ac:dyDescent="0.25">
      <c r="A57">
        <v>56</v>
      </c>
      <c r="B57" t="s">
        <v>17</v>
      </c>
      <c r="C57" t="s">
        <v>62</v>
      </c>
      <c r="D57" s="2" t="s">
        <v>63</v>
      </c>
      <c r="E57" s="2" t="s">
        <v>22</v>
      </c>
      <c r="F57" s="2">
        <v>25</v>
      </c>
      <c r="G57" s="4"/>
      <c r="H57" s="3"/>
      <c r="I57" s="4">
        <f>Pakiet1_2[[#This Row],[cena jednostkowa netto]]*(1+Pakiet1_2[[#This Row],[% stawki VAT]])</f>
        <v>0</v>
      </c>
      <c r="J57" s="4">
        <f>Pakiet1_2[[#This Row],[cena jednostkowa netto]]*Pakiet1_2[[#This Row],[sztuk]]</f>
        <v>0</v>
      </c>
      <c r="K57" s="4">
        <f>Pakiet1_2[[#This Row],[cena jednostkowa brutto]]*Pakiet1_2[[#This Row],[sztuk]]</f>
        <v>0</v>
      </c>
    </row>
    <row r="58" spans="1:11" x14ac:dyDescent="0.25">
      <c r="A58">
        <v>57</v>
      </c>
      <c r="B58" t="s">
        <v>17</v>
      </c>
      <c r="C58" t="s">
        <v>64</v>
      </c>
      <c r="D58" s="2" t="s">
        <v>161</v>
      </c>
      <c r="E58" s="2" t="s">
        <v>22</v>
      </c>
      <c r="F58" s="2">
        <v>25</v>
      </c>
      <c r="G58" s="4"/>
      <c r="H58" s="3"/>
      <c r="I58" s="4">
        <f>Pakiet1_2[[#This Row],[cena jednostkowa netto]]*(1+Pakiet1_2[[#This Row],[% stawki VAT]])</f>
        <v>0</v>
      </c>
      <c r="J58" s="4">
        <f>Pakiet1_2[[#This Row],[cena jednostkowa netto]]*Pakiet1_2[[#This Row],[sztuk]]</f>
        <v>0</v>
      </c>
      <c r="K58" s="4">
        <f>Pakiet1_2[[#This Row],[cena jednostkowa brutto]]*Pakiet1_2[[#This Row],[sztuk]]</f>
        <v>0</v>
      </c>
    </row>
    <row r="59" spans="1:11" x14ac:dyDescent="0.25">
      <c r="A59">
        <v>58</v>
      </c>
      <c r="B59" t="s">
        <v>17</v>
      </c>
      <c r="C59" t="s">
        <v>65</v>
      </c>
      <c r="D59" s="2">
        <v>2518025</v>
      </c>
      <c r="E59" s="2" t="s">
        <v>22</v>
      </c>
      <c r="F59" s="2">
        <v>30</v>
      </c>
      <c r="G59" s="4"/>
      <c r="H59" s="3"/>
      <c r="I59" s="4">
        <f>Pakiet1_2[[#This Row],[cena jednostkowa netto]]*(1+Pakiet1_2[[#This Row],[% stawki VAT]])</f>
        <v>0</v>
      </c>
      <c r="J59" s="4">
        <f>Pakiet1_2[[#This Row],[cena jednostkowa netto]]*Pakiet1_2[[#This Row],[sztuk]]</f>
        <v>0</v>
      </c>
      <c r="K59" s="4">
        <f>Pakiet1_2[[#This Row],[cena jednostkowa brutto]]*Pakiet1_2[[#This Row],[sztuk]]</f>
        <v>0</v>
      </c>
    </row>
    <row r="60" spans="1:11" x14ac:dyDescent="0.25">
      <c r="A60">
        <v>59</v>
      </c>
      <c r="B60" t="s">
        <v>17</v>
      </c>
      <c r="C60" t="s">
        <v>66</v>
      </c>
      <c r="D60" s="2" t="s">
        <v>67</v>
      </c>
      <c r="E60" s="2" t="s">
        <v>22</v>
      </c>
      <c r="F60" s="2">
        <v>4</v>
      </c>
      <c r="G60" s="4"/>
      <c r="H60" s="3"/>
      <c r="I60" s="4">
        <f>Pakiet1_2[[#This Row],[cena jednostkowa netto]]*(1+Pakiet1_2[[#This Row],[% stawki VAT]])</f>
        <v>0</v>
      </c>
      <c r="J60" s="4">
        <f>Pakiet1_2[[#This Row],[cena jednostkowa netto]]*Pakiet1_2[[#This Row],[sztuk]]</f>
        <v>0</v>
      </c>
      <c r="K60" s="4">
        <f>Pakiet1_2[[#This Row],[cena jednostkowa brutto]]*Pakiet1_2[[#This Row],[sztuk]]</f>
        <v>0</v>
      </c>
    </row>
    <row r="61" spans="1:11" x14ac:dyDescent="0.25">
      <c r="A61">
        <v>60</v>
      </c>
      <c r="B61" t="s">
        <v>17</v>
      </c>
      <c r="C61" t="s">
        <v>68</v>
      </c>
      <c r="D61" s="2" t="s">
        <v>69</v>
      </c>
      <c r="E61" s="2" t="s">
        <v>22</v>
      </c>
      <c r="F61" s="2">
        <v>2</v>
      </c>
      <c r="G61" s="4"/>
      <c r="H61" s="3"/>
      <c r="I61" s="4">
        <f>Pakiet1_2[[#This Row],[cena jednostkowa netto]]*(1+Pakiet1_2[[#This Row],[% stawki VAT]])</f>
        <v>0</v>
      </c>
      <c r="J61" s="4">
        <f>Pakiet1_2[[#This Row],[cena jednostkowa netto]]*Pakiet1_2[[#This Row],[sztuk]]</f>
        <v>0</v>
      </c>
      <c r="K61" s="4">
        <f>Pakiet1_2[[#This Row],[cena jednostkowa brutto]]*Pakiet1_2[[#This Row],[sztuk]]</f>
        <v>0</v>
      </c>
    </row>
    <row r="62" spans="1:11" x14ac:dyDescent="0.25">
      <c r="A62">
        <v>61</v>
      </c>
      <c r="B62" t="s">
        <v>17</v>
      </c>
      <c r="C62" t="s">
        <v>70</v>
      </c>
      <c r="D62" s="2">
        <v>114548</v>
      </c>
      <c r="E62" s="2" t="s">
        <v>14</v>
      </c>
      <c r="F62" s="2">
        <v>20</v>
      </c>
      <c r="G62" s="4"/>
      <c r="H62" s="3"/>
      <c r="I62" s="4">
        <f>Pakiet1_2[[#This Row],[cena jednostkowa netto]]*(1+Pakiet1_2[[#This Row],[% stawki VAT]])</f>
        <v>0</v>
      </c>
      <c r="J62" s="4">
        <f>Pakiet1_2[[#This Row],[cena jednostkowa netto]]*Pakiet1_2[[#This Row],[sztuk]]</f>
        <v>0</v>
      </c>
      <c r="K62" s="4">
        <f>Pakiet1_2[[#This Row],[cena jednostkowa brutto]]*Pakiet1_2[[#This Row],[sztuk]]</f>
        <v>0</v>
      </c>
    </row>
    <row r="63" spans="1:11" x14ac:dyDescent="0.25">
      <c r="A63">
        <v>62</v>
      </c>
      <c r="B63" t="s">
        <v>17</v>
      </c>
      <c r="C63" t="s">
        <v>162</v>
      </c>
      <c r="D63" s="2">
        <v>2105769</v>
      </c>
      <c r="E63" s="2" t="s">
        <v>22</v>
      </c>
      <c r="F63" s="2">
        <v>40</v>
      </c>
      <c r="G63" s="4"/>
      <c r="H63" s="3"/>
      <c r="I63" s="4">
        <f>Pakiet1_2[[#This Row],[cena jednostkowa netto]]*(1+Pakiet1_2[[#This Row],[% stawki VAT]])</f>
        <v>0</v>
      </c>
      <c r="J63" s="4">
        <f>Pakiet1_2[[#This Row],[cena jednostkowa netto]]*Pakiet1_2[[#This Row],[sztuk]]</f>
        <v>0</v>
      </c>
      <c r="K63" s="4">
        <f>Pakiet1_2[[#This Row],[cena jednostkowa brutto]]*Pakiet1_2[[#This Row],[sztuk]]</f>
        <v>0</v>
      </c>
    </row>
    <row r="64" spans="1:11" x14ac:dyDescent="0.25">
      <c r="A64">
        <v>63</v>
      </c>
      <c r="B64" t="s">
        <v>17</v>
      </c>
      <c r="C64" t="s">
        <v>208</v>
      </c>
      <c r="D64" s="2" t="s">
        <v>209</v>
      </c>
      <c r="E64" s="2" t="s">
        <v>22</v>
      </c>
      <c r="F64" s="2">
        <v>1</v>
      </c>
      <c r="G64" s="4"/>
      <c r="H64" s="3"/>
      <c r="I64" s="4">
        <f>Pakiet1_2[[#This Row],[cena jednostkowa netto]]*(1+Pakiet1_2[[#This Row],[% stawki VAT]])</f>
        <v>0</v>
      </c>
      <c r="J64" s="4">
        <f>Pakiet1_2[[#This Row],[cena jednostkowa netto]]*Pakiet1_2[[#This Row],[sztuk]]</f>
        <v>0</v>
      </c>
      <c r="K64" s="4">
        <f>Pakiet1_2[[#This Row],[cena jednostkowa brutto]]*Pakiet1_2[[#This Row],[sztuk]]</f>
        <v>0</v>
      </c>
    </row>
    <row r="65" spans="1:11" x14ac:dyDescent="0.25">
      <c r="A65">
        <v>64</v>
      </c>
      <c r="B65" t="s">
        <v>17</v>
      </c>
      <c r="C65" t="s">
        <v>163</v>
      </c>
      <c r="D65" s="2"/>
      <c r="E65" s="2"/>
      <c r="F65" s="2">
        <v>1</v>
      </c>
      <c r="G65" s="4"/>
      <c r="H65" s="3"/>
      <c r="I65" s="4">
        <f>Pakiet1_2[[#This Row],[cena jednostkowa netto]]*(1+Pakiet1_2[[#This Row],[% stawki VAT]])</f>
        <v>0</v>
      </c>
      <c r="J65" s="4">
        <f>Pakiet1_2[[#This Row],[cena jednostkowa netto]]*Pakiet1_2[[#This Row],[sztuk]]</f>
        <v>0</v>
      </c>
      <c r="K65" s="4">
        <f>Pakiet1_2[[#This Row],[cena jednostkowa brutto]]*Pakiet1_2[[#This Row],[sztuk]]</f>
        <v>0</v>
      </c>
    </row>
    <row r="66" spans="1:11" x14ac:dyDescent="0.25">
      <c r="A66">
        <v>65</v>
      </c>
      <c r="B66" t="s">
        <v>17</v>
      </c>
      <c r="C66" t="s">
        <v>71</v>
      </c>
      <c r="D66" s="2"/>
      <c r="E66" s="2"/>
      <c r="F66" s="2">
        <v>1</v>
      </c>
      <c r="G66" s="4"/>
      <c r="H66" s="3"/>
      <c r="I66" s="4">
        <f>Pakiet1_2[[#This Row],[cena jednostkowa netto]]*(1+Pakiet1_2[[#This Row],[% stawki VAT]])</f>
        <v>0</v>
      </c>
      <c r="J66" s="4">
        <f>Pakiet1_2[[#This Row],[cena jednostkowa netto]]*Pakiet1_2[[#This Row],[sztuk]]</f>
        <v>0</v>
      </c>
      <c r="K66" s="4">
        <f>Pakiet1_2[[#This Row],[cena jednostkowa brutto]]*Pakiet1_2[[#This Row],[sztuk]]</f>
        <v>0</v>
      </c>
    </row>
    <row r="67" spans="1:11" x14ac:dyDescent="0.25">
      <c r="A67">
        <v>66</v>
      </c>
      <c r="B67" t="s">
        <v>17</v>
      </c>
      <c r="C67" t="s">
        <v>32</v>
      </c>
      <c r="D67" s="2" t="s">
        <v>33</v>
      </c>
      <c r="E67" s="2" t="s">
        <v>25</v>
      </c>
      <c r="F67" s="2">
        <v>6</v>
      </c>
      <c r="G67" s="4"/>
      <c r="H67" s="3"/>
      <c r="I67" s="4">
        <f>Pakiet1_2[[#This Row],[cena jednostkowa netto]]*(1+Pakiet1_2[[#This Row],[% stawki VAT]])</f>
        <v>0</v>
      </c>
      <c r="J67" s="4">
        <f>Pakiet1_2[[#This Row],[cena jednostkowa netto]]*Pakiet1_2[[#This Row],[sztuk]]</f>
        <v>0</v>
      </c>
      <c r="K67" s="4">
        <f>Pakiet1_2[[#This Row],[cena jednostkowa brutto]]*Pakiet1_2[[#This Row],[sztuk]]</f>
        <v>0</v>
      </c>
    </row>
    <row r="68" spans="1:11" x14ac:dyDescent="0.25">
      <c r="A68">
        <v>67</v>
      </c>
      <c r="B68" t="s">
        <v>17</v>
      </c>
      <c r="C68" t="s">
        <v>164</v>
      </c>
      <c r="D68" s="2"/>
      <c r="E68" s="2"/>
      <c r="F68" s="2">
        <v>2</v>
      </c>
      <c r="G68" s="4"/>
      <c r="H68" s="3"/>
      <c r="I68" s="4">
        <f>Pakiet1_2[[#This Row],[cena jednostkowa netto]]*(1+Pakiet1_2[[#This Row],[% stawki VAT]])</f>
        <v>0</v>
      </c>
      <c r="J68" s="4">
        <f>Pakiet1_2[[#This Row],[cena jednostkowa netto]]*Pakiet1_2[[#This Row],[sztuk]]</f>
        <v>0</v>
      </c>
      <c r="K68" s="4">
        <f>Pakiet1_2[[#This Row],[cena jednostkowa brutto]]*Pakiet1_2[[#This Row],[sztuk]]</f>
        <v>0</v>
      </c>
    </row>
    <row r="69" spans="1:11" x14ac:dyDescent="0.25">
      <c r="A69">
        <v>68</v>
      </c>
      <c r="B69" t="s">
        <v>17</v>
      </c>
      <c r="C69" t="s">
        <v>165</v>
      </c>
      <c r="D69" s="2"/>
      <c r="E69" s="2"/>
      <c r="F69" s="2">
        <v>3</v>
      </c>
      <c r="G69" s="4"/>
      <c r="H69" s="3"/>
      <c r="I69" s="4">
        <f>Pakiet1_2[[#This Row],[cena jednostkowa netto]]*(1+Pakiet1_2[[#This Row],[% stawki VAT]])</f>
        <v>0</v>
      </c>
      <c r="J69" s="4">
        <f>Pakiet1_2[[#This Row],[cena jednostkowa netto]]*Pakiet1_2[[#This Row],[sztuk]]</f>
        <v>0</v>
      </c>
      <c r="K69" s="4">
        <f>Pakiet1_2[[#This Row],[cena jednostkowa brutto]]*Pakiet1_2[[#This Row],[sztuk]]</f>
        <v>0</v>
      </c>
    </row>
    <row r="70" spans="1:11" x14ac:dyDescent="0.25">
      <c r="A70">
        <v>69</v>
      </c>
      <c r="B70" t="s">
        <v>17</v>
      </c>
      <c r="C70" t="s">
        <v>166</v>
      </c>
      <c r="D70" s="2"/>
      <c r="E70" s="2"/>
      <c r="F70" s="2">
        <v>6</v>
      </c>
      <c r="G70" s="4"/>
      <c r="H70" s="3"/>
      <c r="I70" s="4">
        <f>Pakiet1_2[[#This Row],[cena jednostkowa netto]]*(1+Pakiet1_2[[#This Row],[% stawki VAT]])</f>
        <v>0</v>
      </c>
      <c r="J70" s="4">
        <f>Pakiet1_2[[#This Row],[cena jednostkowa netto]]*Pakiet1_2[[#This Row],[sztuk]]</f>
        <v>0</v>
      </c>
      <c r="K70" s="4">
        <f>Pakiet1_2[[#This Row],[cena jednostkowa brutto]]*Pakiet1_2[[#This Row],[sztuk]]</f>
        <v>0</v>
      </c>
    </row>
    <row r="71" spans="1:11" x14ac:dyDescent="0.25">
      <c r="A71">
        <v>70</v>
      </c>
      <c r="B71" t="s">
        <v>17</v>
      </c>
      <c r="C71" t="s">
        <v>72</v>
      </c>
      <c r="D71" s="2"/>
      <c r="E71" s="2"/>
      <c r="F71" s="2">
        <v>6</v>
      </c>
      <c r="G71" s="4"/>
      <c r="H71" s="3"/>
      <c r="I71" s="4">
        <f>Pakiet1_2[[#This Row],[cena jednostkowa netto]]*(1+Pakiet1_2[[#This Row],[% stawki VAT]])</f>
        <v>0</v>
      </c>
      <c r="J71" s="4">
        <f>Pakiet1_2[[#This Row],[cena jednostkowa netto]]*Pakiet1_2[[#This Row],[sztuk]]</f>
        <v>0</v>
      </c>
      <c r="K71" s="4">
        <f>Pakiet1_2[[#This Row],[cena jednostkowa brutto]]*Pakiet1_2[[#This Row],[sztuk]]</f>
        <v>0</v>
      </c>
    </row>
    <row r="72" spans="1:11" x14ac:dyDescent="0.25">
      <c r="A72">
        <v>71</v>
      </c>
      <c r="B72" t="s">
        <v>17</v>
      </c>
      <c r="C72" t="s">
        <v>185</v>
      </c>
      <c r="D72" s="2"/>
      <c r="E72" s="2"/>
      <c r="F72" s="2">
        <v>6</v>
      </c>
      <c r="G72" s="4"/>
      <c r="H72" s="3"/>
      <c r="I72" s="4">
        <f>Pakiet1_2[[#This Row],[cena jednostkowa netto]]*(1+Pakiet1_2[[#This Row],[% stawki VAT]])</f>
        <v>0</v>
      </c>
      <c r="J72" s="4">
        <f>Pakiet1_2[[#This Row],[cena jednostkowa netto]]*Pakiet1_2[[#This Row],[sztuk]]</f>
        <v>0</v>
      </c>
      <c r="K72" s="4">
        <f>Pakiet1_2[[#This Row],[cena jednostkowa brutto]]*Pakiet1_2[[#This Row],[sztuk]]</f>
        <v>0</v>
      </c>
    </row>
    <row r="73" spans="1:11" x14ac:dyDescent="0.25">
      <c r="A73">
        <v>72</v>
      </c>
      <c r="B73" t="s">
        <v>17</v>
      </c>
      <c r="C73" t="s">
        <v>16</v>
      </c>
      <c r="D73" s="2">
        <v>2662105</v>
      </c>
      <c r="E73" s="2" t="s">
        <v>22</v>
      </c>
      <c r="F73" s="2">
        <v>1</v>
      </c>
      <c r="G73" s="4"/>
      <c r="H73" s="3"/>
      <c r="I73" s="4">
        <f>Pakiet1_2[[#This Row],[cena jednostkowa netto]]*(1+Pakiet1_2[[#This Row],[% stawki VAT]])</f>
        <v>0</v>
      </c>
      <c r="J73" s="4">
        <f>Pakiet1_2[[#This Row],[cena jednostkowa netto]]*Pakiet1_2[[#This Row],[sztuk]]</f>
        <v>0</v>
      </c>
      <c r="K73" s="4">
        <f>Pakiet1_2[[#This Row],[cena jednostkowa brutto]]*Pakiet1_2[[#This Row],[sztuk]]</f>
        <v>0</v>
      </c>
    </row>
    <row r="74" spans="1:11" x14ac:dyDescent="0.25">
      <c r="A74">
        <v>73</v>
      </c>
      <c r="B74" t="s">
        <v>17</v>
      </c>
      <c r="C74" t="s">
        <v>13</v>
      </c>
      <c r="D74" s="2"/>
      <c r="E74" s="2"/>
      <c r="F74" s="2">
        <v>1</v>
      </c>
      <c r="G74" s="4"/>
      <c r="H74" s="3"/>
      <c r="I74" s="4">
        <f>Pakiet1_2[[#This Row],[cena jednostkowa netto]]*(1+Pakiet1_2[[#This Row],[% stawki VAT]])</f>
        <v>0</v>
      </c>
      <c r="J74" s="4">
        <f>Pakiet1_2[[#This Row],[cena jednostkowa netto]]*Pakiet1_2[[#This Row],[sztuk]]</f>
        <v>0</v>
      </c>
      <c r="K74" s="4">
        <f>Pakiet1_2[[#This Row],[cena jednostkowa brutto]]*Pakiet1_2[[#This Row],[sztuk]]</f>
        <v>0</v>
      </c>
    </row>
    <row r="75" spans="1:11" x14ac:dyDescent="0.25">
      <c r="A75">
        <v>74</v>
      </c>
      <c r="B75" t="s">
        <v>17</v>
      </c>
      <c r="C75" t="s">
        <v>34</v>
      </c>
      <c r="D75" s="2" t="s">
        <v>35</v>
      </c>
      <c r="E75" s="2" t="s">
        <v>25</v>
      </c>
      <c r="F75" s="2">
        <v>2</v>
      </c>
      <c r="G75" s="4"/>
      <c r="H75" s="3"/>
      <c r="I75" s="4">
        <f>Pakiet1_2[[#This Row],[cena jednostkowa netto]]*(1+Pakiet1_2[[#This Row],[% stawki VAT]])</f>
        <v>0</v>
      </c>
      <c r="J75" s="4">
        <f>Pakiet1_2[[#This Row],[cena jednostkowa netto]]*Pakiet1_2[[#This Row],[sztuk]]</f>
        <v>0</v>
      </c>
      <c r="K75" s="4">
        <f>Pakiet1_2[[#This Row],[cena jednostkowa brutto]]*Pakiet1_2[[#This Row],[sztuk]]</f>
        <v>0</v>
      </c>
    </row>
    <row r="76" spans="1:11" x14ac:dyDescent="0.25">
      <c r="B76" t="s">
        <v>23</v>
      </c>
      <c r="I76" s="6">
        <f>SUBTOTAL(109,Pakiet1_2[cena jednostkowa brutto])</f>
        <v>0</v>
      </c>
      <c r="J76" s="6">
        <f>SUBTOTAL(109,Pakiet1_2[wartość netto])</f>
        <v>0</v>
      </c>
      <c r="K76" s="6">
        <f>SUBTOTAL(109,Pakiet1_2[wartość brutto])</f>
        <v>0</v>
      </c>
    </row>
  </sheetData>
  <phoneticPr fontId="2" type="noConversion"/>
  <pageMargins left="0.7" right="0.7" top="0.75" bottom="0.75" header="0.3" footer="0.3"/>
  <pageSetup paperSize="9" scale="62" fitToHeight="0" orientation="landscape" verticalDpi="300" r:id="rId1"/>
  <headerFooter>
    <oddHeader>&amp;L&amp;14Załącznik nr 2&amp;C&amp;18Formularz cenowy&amp;R&amp;14ZZP/ZS/D/66/2022
Pakiet 1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0349-892E-4ECE-A4C7-05AA6CC58502}">
  <sheetPr>
    <pageSetUpPr fitToPage="1"/>
  </sheetPr>
  <dimension ref="A1:K36"/>
  <sheetViews>
    <sheetView view="pageLayout" topLeftCell="B1" zoomScaleNormal="100" workbookViewId="0">
      <selection activeCell="A2" sqref="A2"/>
    </sheetView>
  </sheetViews>
  <sheetFormatPr defaultRowHeight="15" x14ac:dyDescent="0.25"/>
  <cols>
    <col min="1" max="1" width="7.140625" customWidth="1"/>
    <col min="2" max="2" width="8.85546875" bestFit="1" customWidth="1"/>
    <col min="3" max="3" width="81.140625" bestFit="1" customWidth="1"/>
    <col min="4" max="4" width="15.85546875" bestFit="1" customWidth="1"/>
    <col min="5" max="5" width="12.42578125" bestFit="1" customWidth="1"/>
    <col min="6" max="6" width="7.85546875" bestFit="1" customWidth="1"/>
    <col min="7" max="11" width="15.85546875" customWidth="1"/>
  </cols>
  <sheetData>
    <row r="1" spans="1:11" ht="45" x14ac:dyDescent="0.25">
      <c r="A1" t="s">
        <v>73</v>
      </c>
      <c r="B1" s="1" t="s">
        <v>203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18</v>
      </c>
      <c r="H1" s="1" t="s">
        <v>4</v>
      </c>
      <c r="I1" s="1" t="s">
        <v>19</v>
      </c>
      <c r="J1" s="1" t="s">
        <v>20</v>
      </c>
      <c r="K1" s="1" t="s">
        <v>21</v>
      </c>
    </row>
    <row r="2" spans="1:11" x14ac:dyDescent="0.25">
      <c r="A2">
        <v>1</v>
      </c>
      <c r="B2" s="7" t="s">
        <v>74</v>
      </c>
      <c r="C2" s="7" t="s">
        <v>75</v>
      </c>
      <c r="D2" s="8" t="s">
        <v>76</v>
      </c>
      <c r="E2" s="8" t="s">
        <v>77</v>
      </c>
      <c r="F2" s="8">
        <v>20</v>
      </c>
      <c r="G2" s="4"/>
      <c r="H2" s="3"/>
      <c r="I2" s="5">
        <f>Pakiet2[[#This Row],[cena jednostkowa netto]]*(1+Pakiet2[[#This Row],[% stawki VAT]])</f>
        <v>0</v>
      </c>
      <c r="J2" s="5">
        <f>Pakiet2[[#This Row],[cena jednostkowa netto]]*Pakiet2[[#This Row],[sztuk]]</f>
        <v>0</v>
      </c>
      <c r="K2" s="5">
        <f>Pakiet2[[#This Row],[cena jednostkowa brutto]]*Pakiet2[[#This Row],[sztuk]]</f>
        <v>0</v>
      </c>
    </row>
    <row r="3" spans="1:11" x14ac:dyDescent="0.25">
      <c r="A3">
        <v>2</v>
      </c>
      <c r="B3" s="7" t="s">
        <v>74</v>
      </c>
      <c r="C3" s="7" t="s">
        <v>78</v>
      </c>
      <c r="D3" s="8" t="s">
        <v>79</v>
      </c>
      <c r="E3" s="8" t="s">
        <v>77</v>
      </c>
      <c r="F3" s="8">
        <v>10</v>
      </c>
      <c r="G3" s="4"/>
      <c r="H3" s="3"/>
      <c r="I3" s="4">
        <f>Pakiet2[[#This Row],[cena jednostkowa netto]]*(1+Pakiet2[[#This Row],[% stawki VAT]])</f>
        <v>0</v>
      </c>
      <c r="J3" s="4">
        <f>Pakiet2[[#This Row],[cena jednostkowa netto]]*Pakiet2[[#This Row],[sztuk]]</f>
        <v>0</v>
      </c>
      <c r="K3" s="4">
        <f>Pakiet2[[#This Row],[cena jednostkowa brutto]]*Pakiet2[[#This Row],[sztuk]]</f>
        <v>0</v>
      </c>
    </row>
    <row r="4" spans="1:11" x14ac:dyDescent="0.25">
      <c r="A4">
        <v>3</v>
      </c>
      <c r="B4" s="7" t="s">
        <v>74</v>
      </c>
      <c r="C4" s="7" t="s">
        <v>80</v>
      </c>
      <c r="D4" s="8" t="s">
        <v>81</v>
      </c>
      <c r="E4" s="8" t="s">
        <v>82</v>
      </c>
      <c r="F4" s="8">
        <v>2</v>
      </c>
      <c r="G4" s="4"/>
      <c r="H4" s="3"/>
      <c r="I4" s="4">
        <f>Pakiet2[[#This Row],[cena jednostkowa netto]]*(1+Pakiet2[[#This Row],[% stawki VAT]])</f>
        <v>0</v>
      </c>
      <c r="J4" s="4">
        <f>Pakiet2[[#This Row],[cena jednostkowa netto]]*Pakiet2[[#This Row],[sztuk]]</f>
        <v>0</v>
      </c>
      <c r="K4" s="4">
        <f>Pakiet2[[#This Row],[cena jednostkowa brutto]]*Pakiet2[[#This Row],[sztuk]]</f>
        <v>0</v>
      </c>
    </row>
    <row r="5" spans="1:11" x14ac:dyDescent="0.25">
      <c r="A5">
        <v>4</v>
      </c>
      <c r="B5" s="7" t="s">
        <v>74</v>
      </c>
      <c r="C5" s="7" t="s">
        <v>83</v>
      </c>
      <c r="D5" s="8" t="s">
        <v>84</v>
      </c>
      <c r="E5" s="8" t="s">
        <v>77</v>
      </c>
      <c r="F5" s="8">
        <v>30</v>
      </c>
      <c r="G5" s="4"/>
      <c r="H5" s="3"/>
      <c r="I5" s="4">
        <f>Pakiet2[[#This Row],[cena jednostkowa netto]]*(1+Pakiet2[[#This Row],[% stawki VAT]])</f>
        <v>0</v>
      </c>
      <c r="J5" s="4">
        <f>Pakiet2[[#This Row],[cena jednostkowa netto]]*Pakiet2[[#This Row],[sztuk]]</f>
        <v>0</v>
      </c>
      <c r="K5" s="4">
        <f>Pakiet2[[#This Row],[cena jednostkowa brutto]]*Pakiet2[[#This Row],[sztuk]]</f>
        <v>0</v>
      </c>
    </row>
    <row r="6" spans="1:11" x14ac:dyDescent="0.25">
      <c r="A6">
        <v>5</v>
      </c>
      <c r="B6" s="7" t="s">
        <v>74</v>
      </c>
      <c r="C6" s="7" t="s">
        <v>85</v>
      </c>
      <c r="D6" s="8" t="s">
        <v>86</v>
      </c>
      <c r="E6" s="8" t="s">
        <v>77</v>
      </c>
      <c r="F6" s="8">
        <v>30</v>
      </c>
      <c r="G6" s="4"/>
      <c r="H6" s="3"/>
      <c r="I6" s="4">
        <f>Pakiet2[[#This Row],[cena jednostkowa netto]]*(1+Pakiet2[[#This Row],[% stawki VAT]])</f>
        <v>0</v>
      </c>
      <c r="J6" s="4">
        <f>Pakiet2[[#This Row],[cena jednostkowa netto]]*Pakiet2[[#This Row],[sztuk]]</f>
        <v>0</v>
      </c>
      <c r="K6" s="4">
        <f>Pakiet2[[#This Row],[cena jednostkowa brutto]]*Pakiet2[[#This Row],[sztuk]]</f>
        <v>0</v>
      </c>
    </row>
    <row r="7" spans="1:11" x14ac:dyDescent="0.25">
      <c r="A7">
        <v>6</v>
      </c>
      <c r="B7" s="7" t="s">
        <v>74</v>
      </c>
      <c r="C7" s="7" t="s">
        <v>87</v>
      </c>
      <c r="D7" s="8">
        <v>115112</v>
      </c>
      <c r="E7" s="8" t="s">
        <v>14</v>
      </c>
      <c r="F7" s="8">
        <v>15</v>
      </c>
      <c r="G7" s="4"/>
      <c r="H7" s="3"/>
      <c r="I7" s="4">
        <f>Pakiet2[[#This Row],[cena jednostkowa netto]]*(1+Pakiet2[[#This Row],[% stawki VAT]])</f>
        <v>0</v>
      </c>
      <c r="J7" s="4">
        <f>Pakiet2[[#This Row],[cena jednostkowa netto]]*Pakiet2[[#This Row],[sztuk]]</f>
        <v>0</v>
      </c>
      <c r="K7" s="4">
        <f>Pakiet2[[#This Row],[cena jednostkowa brutto]]*Pakiet2[[#This Row],[sztuk]]</f>
        <v>0</v>
      </c>
    </row>
    <row r="8" spans="1:11" x14ac:dyDescent="0.25">
      <c r="A8">
        <v>7</v>
      </c>
      <c r="B8" s="7" t="s">
        <v>74</v>
      </c>
      <c r="C8" s="7" t="s">
        <v>88</v>
      </c>
      <c r="D8" s="8" t="s">
        <v>89</v>
      </c>
      <c r="E8" s="8" t="s">
        <v>90</v>
      </c>
      <c r="F8" s="8">
        <v>2</v>
      </c>
      <c r="G8" s="4"/>
      <c r="H8" s="3"/>
      <c r="I8" s="4">
        <f>Pakiet2[[#This Row],[cena jednostkowa netto]]*(1+Pakiet2[[#This Row],[% stawki VAT]])</f>
        <v>0</v>
      </c>
      <c r="J8" s="4">
        <f>Pakiet2[[#This Row],[cena jednostkowa netto]]*Pakiet2[[#This Row],[sztuk]]</f>
        <v>0</v>
      </c>
      <c r="K8" s="4">
        <f>Pakiet2[[#This Row],[cena jednostkowa brutto]]*Pakiet2[[#This Row],[sztuk]]</f>
        <v>0</v>
      </c>
    </row>
    <row r="9" spans="1:11" x14ac:dyDescent="0.25">
      <c r="A9">
        <v>8</v>
      </c>
      <c r="B9" s="7" t="s">
        <v>74</v>
      </c>
      <c r="C9" s="7" t="s">
        <v>91</v>
      </c>
      <c r="D9" s="8" t="s">
        <v>92</v>
      </c>
      <c r="E9" s="8" t="s">
        <v>77</v>
      </c>
      <c r="F9" s="8">
        <v>10</v>
      </c>
      <c r="G9" s="4"/>
      <c r="H9" s="3"/>
      <c r="I9" s="4">
        <f>Pakiet2[[#This Row],[cena jednostkowa netto]]*(1+Pakiet2[[#This Row],[% stawki VAT]])</f>
        <v>0</v>
      </c>
      <c r="J9" s="4">
        <f>Pakiet2[[#This Row],[cena jednostkowa netto]]*Pakiet2[[#This Row],[sztuk]]</f>
        <v>0</v>
      </c>
      <c r="K9" s="4">
        <f>Pakiet2[[#This Row],[cena jednostkowa brutto]]*Pakiet2[[#This Row],[sztuk]]</f>
        <v>0</v>
      </c>
    </row>
    <row r="10" spans="1:11" x14ac:dyDescent="0.25">
      <c r="A10">
        <v>9</v>
      </c>
      <c r="B10" s="7" t="s">
        <v>74</v>
      </c>
      <c r="C10" s="7" t="s">
        <v>167</v>
      </c>
      <c r="D10" s="8" t="s">
        <v>93</v>
      </c>
      <c r="E10" s="8" t="s">
        <v>94</v>
      </c>
      <c r="F10" s="8">
        <v>2</v>
      </c>
      <c r="G10" s="4"/>
      <c r="H10" s="3"/>
      <c r="I10" s="4">
        <f>Pakiet2[[#This Row],[cena jednostkowa netto]]*(1+Pakiet2[[#This Row],[% stawki VAT]])</f>
        <v>0</v>
      </c>
      <c r="J10" s="4">
        <f>Pakiet2[[#This Row],[cena jednostkowa netto]]*Pakiet2[[#This Row],[sztuk]]</f>
        <v>0</v>
      </c>
      <c r="K10" s="4">
        <f>Pakiet2[[#This Row],[cena jednostkowa brutto]]*Pakiet2[[#This Row],[sztuk]]</f>
        <v>0</v>
      </c>
    </row>
    <row r="11" spans="1:11" x14ac:dyDescent="0.25">
      <c r="A11">
        <v>10</v>
      </c>
      <c r="B11" s="7" t="s">
        <v>74</v>
      </c>
      <c r="C11" s="7" t="s">
        <v>95</v>
      </c>
      <c r="D11" s="8"/>
      <c r="E11" s="8"/>
      <c r="F11" s="8">
        <v>8</v>
      </c>
      <c r="G11" s="4"/>
      <c r="H11" s="3"/>
      <c r="I11" s="4">
        <f>Pakiet2[[#This Row],[cena jednostkowa netto]]*(1+Pakiet2[[#This Row],[% stawki VAT]])</f>
        <v>0</v>
      </c>
      <c r="J11" s="4">
        <f>Pakiet2[[#This Row],[cena jednostkowa netto]]*Pakiet2[[#This Row],[sztuk]]</f>
        <v>0</v>
      </c>
      <c r="K11" s="4">
        <f>Pakiet2[[#This Row],[cena jednostkowa brutto]]*Pakiet2[[#This Row],[sztuk]]</f>
        <v>0</v>
      </c>
    </row>
    <row r="12" spans="1:11" x14ac:dyDescent="0.25">
      <c r="A12">
        <v>11</v>
      </c>
      <c r="B12" s="7" t="s">
        <v>74</v>
      </c>
      <c r="C12" s="7" t="s">
        <v>96</v>
      </c>
      <c r="D12" s="8">
        <v>1022</v>
      </c>
      <c r="E12" s="8" t="s">
        <v>97</v>
      </c>
      <c r="F12" s="8">
        <v>8</v>
      </c>
      <c r="G12" s="4"/>
      <c r="H12" s="3"/>
      <c r="I12" s="4">
        <f>Pakiet2[[#This Row],[cena jednostkowa netto]]*(1+Pakiet2[[#This Row],[% stawki VAT]])</f>
        <v>0</v>
      </c>
      <c r="J12" s="4">
        <f>Pakiet2[[#This Row],[cena jednostkowa netto]]*Pakiet2[[#This Row],[sztuk]]</f>
        <v>0</v>
      </c>
      <c r="K12" s="4">
        <f>Pakiet2[[#This Row],[cena jednostkowa brutto]]*Pakiet2[[#This Row],[sztuk]]</f>
        <v>0</v>
      </c>
    </row>
    <row r="13" spans="1:11" x14ac:dyDescent="0.25">
      <c r="A13">
        <v>12</v>
      </c>
      <c r="B13" s="7" t="s">
        <v>74</v>
      </c>
      <c r="C13" s="7" t="s">
        <v>98</v>
      </c>
      <c r="D13" s="8">
        <v>1015</v>
      </c>
      <c r="E13" s="8" t="s">
        <v>97</v>
      </c>
      <c r="F13" s="8">
        <v>8</v>
      </c>
      <c r="G13" s="4"/>
      <c r="H13" s="3"/>
      <c r="I13" s="4">
        <f>Pakiet2[[#This Row],[cena jednostkowa netto]]*(1+Pakiet2[[#This Row],[% stawki VAT]])</f>
        <v>0</v>
      </c>
      <c r="J13" s="4">
        <f>Pakiet2[[#This Row],[cena jednostkowa netto]]*Pakiet2[[#This Row],[sztuk]]</f>
        <v>0</v>
      </c>
      <c r="K13" s="4">
        <f>Pakiet2[[#This Row],[cena jednostkowa brutto]]*Pakiet2[[#This Row],[sztuk]]</f>
        <v>0</v>
      </c>
    </row>
    <row r="14" spans="1:11" x14ac:dyDescent="0.25">
      <c r="A14">
        <v>13</v>
      </c>
      <c r="B14" s="7" t="s">
        <v>74</v>
      </c>
      <c r="C14" s="7" t="s">
        <v>99</v>
      </c>
      <c r="D14" s="8" t="s">
        <v>100</v>
      </c>
      <c r="E14" s="8" t="s">
        <v>101</v>
      </c>
      <c r="F14" s="8">
        <v>2</v>
      </c>
      <c r="G14" s="4"/>
      <c r="H14" s="3"/>
      <c r="I14" s="4">
        <f>Pakiet2[[#This Row],[cena jednostkowa netto]]*(1+Pakiet2[[#This Row],[% stawki VAT]])</f>
        <v>0</v>
      </c>
      <c r="J14" s="4">
        <f>Pakiet2[[#This Row],[cena jednostkowa netto]]*Pakiet2[[#This Row],[sztuk]]</f>
        <v>0</v>
      </c>
      <c r="K14" s="4">
        <f>Pakiet2[[#This Row],[cena jednostkowa brutto]]*Pakiet2[[#This Row],[sztuk]]</f>
        <v>0</v>
      </c>
    </row>
    <row r="15" spans="1:11" x14ac:dyDescent="0.25">
      <c r="A15">
        <v>14</v>
      </c>
      <c r="B15" s="7" t="s">
        <v>74</v>
      </c>
      <c r="C15" s="7" t="s">
        <v>102</v>
      </c>
      <c r="D15" s="8">
        <v>115525</v>
      </c>
      <c r="E15" s="8" t="s">
        <v>14</v>
      </c>
      <c r="F15" s="8">
        <v>1</v>
      </c>
      <c r="G15" s="4"/>
      <c r="H15" s="3"/>
      <c r="I15" s="4">
        <f>Pakiet2[[#This Row],[cena jednostkowa netto]]*(1+Pakiet2[[#This Row],[% stawki VAT]])</f>
        <v>0</v>
      </c>
      <c r="J15" s="4">
        <f>Pakiet2[[#This Row],[cena jednostkowa netto]]*Pakiet2[[#This Row],[sztuk]]</f>
        <v>0</v>
      </c>
      <c r="K15" s="4">
        <f>Pakiet2[[#This Row],[cena jednostkowa brutto]]*Pakiet2[[#This Row],[sztuk]]</f>
        <v>0</v>
      </c>
    </row>
    <row r="16" spans="1:11" x14ac:dyDescent="0.25">
      <c r="A16">
        <v>15</v>
      </c>
      <c r="B16" s="7" t="s">
        <v>74</v>
      </c>
      <c r="C16" s="7" t="s">
        <v>103</v>
      </c>
      <c r="D16" s="8">
        <v>113301</v>
      </c>
      <c r="E16" s="8" t="s">
        <v>14</v>
      </c>
      <c r="F16" s="8">
        <v>2</v>
      </c>
      <c r="G16" s="4"/>
      <c r="H16" s="3"/>
      <c r="I16" s="4">
        <f>Pakiet2[[#This Row],[cena jednostkowa netto]]*(1+Pakiet2[[#This Row],[% stawki VAT]])</f>
        <v>0</v>
      </c>
      <c r="J16" s="4">
        <f>Pakiet2[[#This Row],[cena jednostkowa netto]]*Pakiet2[[#This Row],[sztuk]]</f>
        <v>0</v>
      </c>
      <c r="K16" s="4">
        <f>Pakiet2[[#This Row],[cena jednostkowa brutto]]*Pakiet2[[#This Row],[sztuk]]</f>
        <v>0</v>
      </c>
    </row>
    <row r="17" spans="1:11" x14ac:dyDescent="0.25">
      <c r="A17">
        <v>16</v>
      </c>
      <c r="B17" s="7" t="s">
        <v>74</v>
      </c>
      <c r="C17" s="7" t="s">
        <v>104</v>
      </c>
      <c r="D17" s="8" t="s">
        <v>105</v>
      </c>
      <c r="E17" s="8" t="s">
        <v>90</v>
      </c>
      <c r="F17" s="8">
        <v>2</v>
      </c>
      <c r="G17" s="4"/>
      <c r="H17" s="3"/>
      <c r="I17" s="4">
        <f>Pakiet2[[#This Row],[cena jednostkowa netto]]*(1+Pakiet2[[#This Row],[% stawki VAT]])</f>
        <v>0</v>
      </c>
      <c r="J17" s="4">
        <f>Pakiet2[[#This Row],[cena jednostkowa netto]]*Pakiet2[[#This Row],[sztuk]]</f>
        <v>0</v>
      </c>
      <c r="K17" s="4">
        <f>Pakiet2[[#This Row],[cena jednostkowa brutto]]*Pakiet2[[#This Row],[sztuk]]</f>
        <v>0</v>
      </c>
    </row>
    <row r="18" spans="1:11" x14ac:dyDescent="0.25">
      <c r="A18">
        <v>17</v>
      </c>
      <c r="B18" s="7" t="s">
        <v>74</v>
      </c>
      <c r="C18" s="7" t="s">
        <v>122</v>
      </c>
      <c r="D18" s="8"/>
      <c r="E18" s="8"/>
      <c r="F18" s="8">
        <v>6</v>
      </c>
      <c r="G18" s="4"/>
      <c r="H18" s="3"/>
      <c r="I18" s="4">
        <f>Pakiet2[[#This Row],[cena jednostkowa netto]]*(1+Pakiet2[[#This Row],[% stawki VAT]])</f>
        <v>0</v>
      </c>
      <c r="J18" s="4">
        <f>Pakiet2[[#This Row],[cena jednostkowa netto]]*Pakiet2[[#This Row],[sztuk]]</f>
        <v>0</v>
      </c>
      <c r="K18" s="4">
        <f>Pakiet2[[#This Row],[cena jednostkowa brutto]]*Pakiet2[[#This Row],[sztuk]]</f>
        <v>0</v>
      </c>
    </row>
    <row r="19" spans="1:11" x14ac:dyDescent="0.25">
      <c r="A19">
        <v>18</v>
      </c>
      <c r="B19" s="7" t="s">
        <v>74</v>
      </c>
      <c r="C19" s="7" t="s">
        <v>123</v>
      </c>
      <c r="D19" s="8"/>
      <c r="E19" s="8"/>
      <c r="F19" s="8">
        <v>20</v>
      </c>
      <c r="G19" s="4"/>
      <c r="H19" s="3"/>
      <c r="I19" s="4">
        <f>Pakiet2[[#This Row],[cena jednostkowa netto]]*(1+Pakiet2[[#This Row],[% stawki VAT]])</f>
        <v>0</v>
      </c>
      <c r="J19" s="4">
        <f>Pakiet2[[#This Row],[cena jednostkowa netto]]*Pakiet2[[#This Row],[sztuk]]</f>
        <v>0</v>
      </c>
      <c r="K19" s="4">
        <f>Pakiet2[[#This Row],[cena jednostkowa brutto]]*Pakiet2[[#This Row],[sztuk]]</f>
        <v>0</v>
      </c>
    </row>
    <row r="20" spans="1:11" x14ac:dyDescent="0.25">
      <c r="A20">
        <v>19</v>
      </c>
      <c r="B20" s="7" t="s">
        <v>74</v>
      </c>
      <c r="C20" s="7" t="s">
        <v>124</v>
      </c>
      <c r="D20" s="8" t="s">
        <v>125</v>
      </c>
      <c r="E20" s="8" t="s">
        <v>14</v>
      </c>
      <c r="F20" s="8">
        <v>8</v>
      </c>
      <c r="G20" s="4"/>
      <c r="H20" s="3"/>
      <c r="I20" s="4">
        <f>Pakiet2[[#This Row],[cena jednostkowa netto]]*(1+Pakiet2[[#This Row],[% stawki VAT]])</f>
        <v>0</v>
      </c>
      <c r="J20" s="4">
        <f>Pakiet2[[#This Row],[cena jednostkowa netto]]*Pakiet2[[#This Row],[sztuk]]</f>
        <v>0</v>
      </c>
      <c r="K20" s="4">
        <f>Pakiet2[[#This Row],[cena jednostkowa brutto]]*Pakiet2[[#This Row],[sztuk]]</f>
        <v>0</v>
      </c>
    </row>
    <row r="21" spans="1:11" x14ac:dyDescent="0.25">
      <c r="A21">
        <v>20</v>
      </c>
      <c r="B21" s="7" t="s">
        <v>74</v>
      </c>
      <c r="C21" s="7" t="s">
        <v>126</v>
      </c>
      <c r="D21" s="8"/>
      <c r="E21" s="8"/>
      <c r="F21" s="8">
        <v>1</v>
      </c>
      <c r="G21" s="4"/>
      <c r="H21" s="3"/>
      <c r="I21" s="4">
        <f>Pakiet2[[#This Row],[cena jednostkowa netto]]*(1+Pakiet2[[#This Row],[% stawki VAT]])</f>
        <v>0</v>
      </c>
      <c r="J21" s="4">
        <f>Pakiet2[[#This Row],[cena jednostkowa netto]]*Pakiet2[[#This Row],[sztuk]]</f>
        <v>0</v>
      </c>
      <c r="K21" s="4">
        <f>Pakiet2[[#This Row],[cena jednostkowa brutto]]*Pakiet2[[#This Row],[sztuk]]</f>
        <v>0</v>
      </c>
    </row>
    <row r="22" spans="1:11" x14ac:dyDescent="0.25">
      <c r="A22">
        <v>21</v>
      </c>
      <c r="B22" s="7" t="s">
        <v>74</v>
      </c>
      <c r="C22" s="7" t="s">
        <v>127</v>
      </c>
      <c r="D22" s="8">
        <v>702600</v>
      </c>
      <c r="E22" s="8" t="s">
        <v>128</v>
      </c>
      <c r="F22" s="8">
        <v>20</v>
      </c>
      <c r="G22" s="4"/>
      <c r="H22" s="3"/>
      <c r="I22" s="4">
        <f>Pakiet2[[#This Row],[cena jednostkowa netto]]*(1+Pakiet2[[#This Row],[% stawki VAT]])</f>
        <v>0</v>
      </c>
      <c r="J22" s="4">
        <f>Pakiet2[[#This Row],[cena jednostkowa netto]]*Pakiet2[[#This Row],[sztuk]]</f>
        <v>0</v>
      </c>
      <c r="K22" s="4">
        <f>Pakiet2[[#This Row],[cena jednostkowa brutto]]*Pakiet2[[#This Row],[sztuk]]</f>
        <v>0</v>
      </c>
    </row>
    <row r="23" spans="1:11" x14ac:dyDescent="0.25">
      <c r="A23">
        <v>22</v>
      </c>
      <c r="B23" s="7" t="s">
        <v>74</v>
      </c>
      <c r="C23" s="7" t="s">
        <v>129</v>
      </c>
      <c r="D23" s="8">
        <v>732032</v>
      </c>
      <c r="E23" s="8" t="s">
        <v>128</v>
      </c>
      <c r="F23" s="8">
        <v>8</v>
      </c>
      <c r="G23" s="4"/>
      <c r="H23" s="3"/>
      <c r="I23" s="4">
        <f>Pakiet2[[#This Row],[cena jednostkowa netto]]*(1+Pakiet2[[#This Row],[% stawki VAT]])</f>
        <v>0</v>
      </c>
      <c r="J23" s="4">
        <f>Pakiet2[[#This Row],[cena jednostkowa netto]]*Pakiet2[[#This Row],[sztuk]]</f>
        <v>0</v>
      </c>
      <c r="K23" s="4">
        <f>Pakiet2[[#This Row],[cena jednostkowa brutto]]*Pakiet2[[#This Row],[sztuk]]</f>
        <v>0</v>
      </c>
    </row>
    <row r="24" spans="1:11" x14ac:dyDescent="0.25">
      <c r="A24">
        <v>23</v>
      </c>
      <c r="B24" s="7" t="s">
        <v>74</v>
      </c>
      <c r="C24" s="7" t="s">
        <v>130</v>
      </c>
      <c r="D24" s="8" t="s">
        <v>131</v>
      </c>
      <c r="E24" s="8" t="s">
        <v>132</v>
      </c>
      <c r="F24" s="8">
        <v>5</v>
      </c>
      <c r="G24" s="4"/>
      <c r="H24" s="3"/>
      <c r="I24" s="4">
        <f>Pakiet2[[#This Row],[cena jednostkowa netto]]*(1+Pakiet2[[#This Row],[% stawki VAT]])</f>
        <v>0</v>
      </c>
      <c r="J24" s="4">
        <f>Pakiet2[[#This Row],[cena jednostkowa netto]]*Pakiet2[[#This Row],[sztuk]]</f>
        <v>0</v>
      </c>
      <c r="K24" s="4">
        <f>Pakiet2[[#This Row],[cena jednostkowa brutto]]*Pakiet2[[#This Row],[sztuk]]</f>
        <v>0</v>
      </c>
    </row>
    <row r="25" spans="1:11" x14ac:dyDescent="0.25">
      <c r="A25">
        <v>24</v>
      </c>
      <c r="B25" s="7" t="s">
        <v>74</v>
      </c>
      <c r="C25" s="7" t="s">
        <v>133</v>
      </c>
      <c r="D25" s="8"/>
      <c r="E25" s="8"/>
      <c r="F25" s="8">
        <v>7</v>
      </c>
      <c r="G25" s="4"/>
      <c r="H25" s="3"/>
      <c r="I25" s="4">
        <f>Pakiet2[[#This Row],[cena jednostkowa netto]]*(1+Pakiet2[[#This Row],[% stawki VAT]])</f>
        <v>0</v>
      </c>
      <c r="J25" s="4">
        <f>Pakiet2[[#This Row],[cena jednostkowa netto]]*Pakiet2[[#This Row],[sztuk]]</f>
        <v>0</v>
      </c>
      <c r="K25" s="4">
        <f>Pakiet2[[#This Row],[cena jednostkowa brutto]]*Pakiet2[[#This Row],[sztuk]]</f>
        <v>0</v>
      </c>
    </row>
    <row r="26" spans="1:11" x14ac:dyDescent="0.25">
      <c r="A26">
        <v>25</v>
      </c>
      <c r="B26" s="7" t="s">
        <v>74</v>
      </c>
      <c r="C26" s="7" t="s">
        <v>134</v>
      </c>
      <c r="D26" s="8"/>
      <c r="E26" s="8"/>
      <c r="F26" s="8">
        <v>10</v>
      </c>
      <c r="G26" s="4"/>
      <c r="H26" s="3"/>
      <c r="I26" s="4">
        <f>Pakiet2[[#This Row],[cena jednostkowa netto]]*(1+Pakiet2[[#This Row],[% stawki VAT]])</f>
        <v>0</v>
      </c>
      <c r="J26" s="4">
        <f>Pakiet2[[#This Row],[cena jednostkowa netto]]*Pakiet2[[#This Row],[sztuk]]</f>
        <v>0</v>
      </c>
      <c r="K26" s="4">
        <f>Pakiet2[[#This Row],[cena jednostkowa brutto]]*Pakiet2[[#This Row],[sztuk]]</f>
        <v>0</v>
      </c>
    </row>
    <row r="27" spans="1:11" x14ac:dyDescent="0.25">
      <c r="A27">
        <v>26</v>
      </c>
      <c r="B27" s="7" t="s">
        <v>74</v>
      </c>
      <c r="C27" s="7" t="s">
        <v>210</v>
      </c>
      <c r="D27" s="8"/>
      <c r="E27" s="8"/>
      <c r="F27" s="8">
        <v>1</v>
      </c>
      <c r="G27" s="4"/>
      <c r="H27" s="3"/>
      <c r="I27" s="4">
        <f>Pakiet2[[#This Row],[cena jednostkowa netto]]*(1+Pakiet2[[#This Row],[% stawki VAT]])</f>
        <v>0</v>
      </c>
      <c r="J27" s="4">
        <f>Pakiet2[[#This Row],[cena jednostkowa netto]]*Pakiet2[[#This Row],[sztuk]]</f>
        <v>0</v>
      </c>
      <c r="K27" s="4">
        <f>Pakiet2[[#This Row],[cena jednostkowa brutto]]*Pakiet2[[#This Row],[sztuk]]</f>
        <v>0</v>
      </c>
    </row>
    <row r="28" spans="1:11" x14ac:dyDescent="0.25">
      <c r="A28">
        <v>27</v>
      </c>
      <c r="B28" s="7" t="s">
        <v>74</v>
      </c>
      <c r="C28" s="7" t="s">
        <v>135</v>
      </c>
      <c r="D28" s="8" t="s">
        <v>136</v>
      </c>
      <c r="E28" s="8"/>
      <c r="F28" s="8">
        <v>8</v>
      </c>
      <c r="G28" s="4"/>
      <c r="H28" s="3"/>
      <c r="I28" s="4">
        <f>Pakiet2[[#This Row],[cena jednostkowa netto]]*(1+Pakiet2[[#This Row],[% stawki VAT]])</f>
        <v>0</v>
      </c>
      <c r="J28" s="4">
        <f>Pakiet2[[#This Row],[cena jednostkowa netto]]*Pakiet2[[#This Row],[sztuk]]</f>
        <v>0</v>
      </c>
      <c r="K28" s="4">
        <f>Pakiet2[[#This Row],[cena jednostkowa brutto]]*Pakiet2[[#This Row],[sztuk]]</f>
        <v>0</v>
      </c>
    </row>
    <row r="29" spans="1:11" x14ac:dyDescent="0.25">
      <c r="A29">
        <v>28</v>
      </c>
      <c r="B29" s="7" t="s">
        <v>74</v>
      </c>
      <c r="C29" s="7" t="s">
        <v>168</v>
      </c>
      <c r="D29" s="8">
        <v>80850086</v>
      </c>
      <c r="E29" s="8" t="s">
        <v>169</v>
      </c>
      <c r="F29" s="8">
        <v>4</v>
      </c>
      <c r="G29" s="4"/>
      <c r="H29" s="3"/>
      <c r="I29" s="4">
        <f>Pakiet2[[#This Row],[cena jednostkowa netto]]*(1+Pakiet2[[#This Row],[% stawki VAT]])</f>
        <v>0</v>
      </c>
      <c r="J29" s="4">
        <f>Pakiet2[[#This Row],[cena jednostkowa netto]]*Pakiet2[[#This Row],[sztuk]]</f>
        <v>0</v>
      </c>
      <c r="K29" s="4">
        <f>Pakiet2[[#This Row],[cena jednostkowa brutto]]*Pakiet2[[#This Row],[sztuk]]</f>
        <v>0</v>
      </c>
    </row>
    <row r="30" spans="1:11" x14ac:dyDescent="0.25">
      <c r="A30">
        <v>29</v>
      </c>
      <c r="B30" s="7" t="s">
        <v>74</v>
      </c>
      <c r="C30" s="7" t="s">
        <v>137</v>
      </c>
      <c r="D30" s="8"/>
      <c r="E30" s="8"/>
      <c r="F30" s="8">
        <v>6</v>
      </c>
      <c r="G30" s="4"/>
      <c r="H30" s="3"/>
      <c r="I30" s="4">
        <f>Pakiet2[[#This Row],[cena jednostkowa netto]]*(1+Pakiet2[[#This Row],[% stawki VAT]])</f>
        <v>0</v>
      </c>
      <c r="J30" s="4">
        <f>Pakiet2[[#This Row],[cena jednostkowa netto]]*Pakiet2[[#This Row],[sztuk]]</f>
        <v>0</v>
      </c>
      <c r="K30" s="4">
        <f>Pakiet2[[#This Row],[cena jednostkowa brutto]]*Pakiet2[[#This Row],[sztuk]]</f>
        <v>0</v>
      </c>
    </row>
    <row r="31" spans="1:11" x14ac:dyDescent="0.25">
      <c r="A31">
        <v>30</v>
      </c>
      <c r="B31" s="7" t="s">
        <v>74</v>
      </c>
      <c r="C31" s="7" t="s">
        <v>138</v>
      </c>
      <c r="D31" s="8" t="s">
        <v>139</v>
      </c>
      <c r="E31" s="8" t="s">
        <v>132</v>
      </c>
      <c r="F31" s="8">
        <v>5</v>
      </c>
      <c r="G31" s="4"/>
      <c r="H31" s="3"/>
      <c r="I31" s="4">
        <f>Pakiet2[[#This Row],[cena jednostkowa netto]]*(1+Pakiet2[[#This Row],[% stawki VAT]])</f>
        <v>0</v>
      </c>
      <c r="J31" s="4">
        <f>Pakiet2[[#This Row],[cena jednostkowa netto]]*Pakiet2[[#This Row],[sztuk]]</f>
        <v>0</v>
      </c>
      <c r="K31" s="4">
        <f>Pakiet2[[#This Row],[cena jednostkowa brutto]]*Pakiet2[[#This Row],[sztuk]]</f>
        <v>0</v>
      </c>
    </row>
    <row r="32" spans="1:11" x14ac:dyDescent="0.25">
      <c r="A32">
        <v>31</v>
      </c>
      <c r="B32" s="7" t="s">
        <v>74</v>
      </c>
      <c r="C32" s="7" t="s">
        <v>140</v>
      </c>
      <c r="D32" s="8"/>
      <c r="E32" s="8"/>
      <c r="F32" s="8">
        <v>30</v>
      </c>
      <c r="G32" s="4"/>
      <c r="H32" s="3"/>
      <c r="I32" s="4">
        <f>Pakiet2[[#This Row],[cena jednostkowa netto]]*(1+Pakiet2[[#This Row],[% stawki VAT]])</f>
        <v>0</v>
      </c>
      <c r="J32" s="4">
        <f>Pakiet2[[#This Row],[cena jednostkowa netto]]*Pakiet2[[#This Row],[sztuk]]</f>
        <v>0</v>
      </c>
      <c r="K32" s="4">
        <f>Pakiet2[[#This Row],[cena jednostkowa brutto]]*Pakiet2[[#This Row],[sztuk]]</f>
        <v>0</v>
      </c>
    </row>
    <row r="33" spans="1:11" x14ac:dyDescent="0.25">
      <c r="A33">
        <v>32</v>
      </c>
      <c r="B33" s="7" t="s">
        <v>74</v>
      </c>
      <c r="C33" s="7" t="s">
        <v>141</v>
      </c>
      <c r="D33" s="8" t="s">
        <v>142</v>
      </c>
      <c r="E33" s="8" t="s">
        <v>14</v>
      </c>
      <c r="F33" s="8">
        <v>1</v>
      </c>
      <c r="G33" s="4"/>
      <c r="H33" s="3"/>
      <c r="I33" s="4">
        <f>Pakiet2[[#This Row],[cena jednostkowa netto]]*(1+Pakiet2[[#This Row],[% stawki VAT]])</f>
        <v>0</v>
      </c>
      <c r="J33" s="4">
        <f>Pakiet2[[#This Row],[cena jednostkowa netto]]*Pakiet2[[#This Row],[sztuk]]</f>
        <v>0</v>
      </c>
      <c r="K33" s="4">
        <f>Pakiet2[[#This Row],[cena jednostkowa brutto]]*Pakiet2[[#This Row],[sztuk]]</f>
        <v>0</v>
      </c>
    </row>
    <row r="34" spans="1:11" x14ac:dyDescent="0.25">
      <c r="A34">
        <v>33</v>
      </c>
      <c r="B34" s="7" t="s">
        <v>74</v>
      </c>
      <c r="C34" s="7" t="s">
        <v>143</v>
      </c>
      <c r="D34" s="8"/>
      <c r="E34" s="8"/>
      <c r="F34" s="8">
        <v>20</v>
      </c>
      <c r="G34" s="4"/>
      <c r="H34" s="3"/>
      <c r="I34" s="4">
        <f>Pakiet2[[#This Row],[cena jednostkowa netto]]*(1+Pakiet2[[#This Row],[% stawki VAT]])</f>
        <v>0</v>
      </c>
      <c r="J34" s="4">
        <f>Pakiet2[[#This Row],[cena jednostkowa netto]]*Pakiet2[[#This Row],[sztuk]]</f>
        <v>0</v>
      </c>
      <c r="K34" s="4">
        <f>Pakiet2[[#This Row],[cena jednostkowa brutto]]*Pakiet2[[#This Row],[sztuk]]</f>
        <v>0</v>
      </c>
    </row>
    <row r="35" spans="1:11" x14ac:dyDescent="0.25">
      <c r="A35">
        <v>34</v>
      </c>
      <c r="B35" s="7" t="s">
        <v>74</v>
      </c>
      <c r="C35" s="7" t="s">
        <v>144</v>
      </c>
      <c r="D35" s="8"/>
      <c r="E35" s="8"/>
      <c r="F35" s="8">
        <v>20</v>
      </c>
      <c r="G35" s="4"/>
      <c r="H35" s="3"/>
      <c r="I35" s="4">
        <f>Pakiet2[[#This Row],[cena jednostkowa netto]]*(1+Pakiet2[[#This Row],[% stawki VAT]])</f>
        <v>0</v>
      </c>
      <c r="J35" s="4">
        <f>Pakiet2[[#This Row],[cena jednostkowa netto]]*Pakiet2[[#This Row],[sztuk]]</f>
        <v>0</v>
      </c>
      <c r="K35" s="4">
        <f>Pakiet2[[#This Row],[cena jednostkowa brutto]]*Pakiet2[[#This Row],[sztuk]]</f>
        <v>0</v>
      </c>
    </row>
    <row r="36" spans="1:11" x14ac:dyDescent="0.25">
      <c r="B36" t="s">
        <v>23</v>
      </c>
      <c r="I36" s="6">
        <f>SUBTOTAL(109,Pakiet2[cena jednostkowa brutto])</f>
        <v>0</v>
      </c>
      <c r="J36" s="6">
        <f>SUBTOTAL(109,Pakiet2[wartość netto])</f>
        <v>0</v>
      </c>
      <c r="K36" s="6">
        <f>SUBTOTAL(109,Pakiet2[wartość brutto])</f>
        <v>0</v>
      </c>
    </row>
  </sheetData>
  <pageMargins left="0.7" right="0.7" top="0.75" bottom="0.75" header="0.3" footer="0.3"/>
  <pageSetup paperSize="9" scale="62" fitToHeight="0" orientation="landscape" verticalDpi="300" r:id="rId1"/>
  <headerFooter>
    <oddHeader>&amp;L&amp;14Załącznik nr 2&amp;C&amp;18Formularz cenowy&amp;R&amp;14ZZP/ZS/D/66/2022
Pakiet 2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B20A-4B22-4C4A-9A54-CCA6D580281B}">
  <sheetPr>
    <pageSetUpPr fitToPage="1"/>
  </sheetPr>
  <dimension ref="A1:K8"/>
  <sheetViews>
    <sheetView view="pageLayout" topLeftCell="B1" zoomScaleNormal="100" workbookViewId="0">
      <selection activeCell="A2" sqref="A2"/>
    </sheetView>
  </sheetViews>
  <sheetFormatPr defaultRowHeight="15" x14ac:dyDescent="0.25"/>
  <cols>
    <col min="1" max="1" width="7.140625" customWidth="1"/>
    <col min="2" max="2" width="8.85546875" bestFit="1" customWidth="1"/>
    <col min="3" max="3" width="81.140625" bestFit="1" customWidth="1"/>
    <col min="4" max="4" width="15.85546875" bestFit="1" customWidth="1"/>
    <col min="5" max="5" width="12.42578125" bestFit="1" customWidth="1"/>
    <col min="6" max="6" width="7.85546875" bestFit="1" customWidth="1"/>
    <col min="7" max="11" width="15.85546875" customWidth="1"/>
  </cols>
  <sheetData>
    <row r="1" spans="1:11" ht="45" x14ac:dyDescent="0.25">
      <c r="A1" t="s">
        <v>73</v>
      </c>
      <c r="B1" s="1" t="s">
        <v>203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18</v>
      </c>
      <c r="H1" s="1" t="s">
        <v>4</v>
      </c>
      <c r="I1" s="1" t="s">
        <v>19</v>
      </c>
      <c r="J1" s="1" t="s">
        <v>20</v>
      </c>
      <c r="K1" s="1" t="s">
        <v>21</v>
      </c>
    </row>
    <row r="2" spans="1:11" x14ac:dyDescent="0.25">
      <c r="A2">
        <v>1</v>
      </c>
      <c r="B2" t="s">
        <v>106</v>
      </c>
      <c r="C2" t="s">
        <v>107</v>
      </c>
      <c r="D2" s="2" t="s">
        <v>108</v>
      </c>
      <c r="E2" s="2" t="s">
        <v>109</v>
      </c>
      <c r="F2" s="2">
        <v>15</v>
      </c>
      <c r="G2" s="4"/>
      <c r="H2" s="3"/>
      <c r="I2" s="5">
        <f>Pakiet3[[#This Row],[cena jednostkowa netto]]*(1+Pakiet3[[#This Row],[% stawki VAT]])</f>
        <v>0</v>
      </c>
      <c r="J2" s="5">
        <f>Pakiet3[[#This Row],[cena jednostkowa netto]]*Pakiet3[[#This Row],[sztuk]]</f>
        <v>0</v>
      </c>
      <c r="K2" s="5">
        <f>Pakiet3[[#This Row],[cena jednostkowa brutto]]*Pakiet3[[#This Row],[sztuk]]</f>
        <v>0</v>
      </c>
    </row>
    <row r="3" spans="1:11" x14ac:dyDescent="0.25">
      <c r="A3">
        <v>2</v>
      </c>
      <c r="B3" t="s">
        <v>106</v>
      </c>
      <c r="C3" t="s">
        <v>110</v>
      </c>
      <c r="D3" s="2" t="s">
        <v>111</v>
      </c>
      <c r="E3" s="2" t="s">
        <v>109</v>
      </c>
      <c r="F3" s="2">
        <v>10</v>
      </c>
      <c r="G3" s="4"/>
      <c r="H3" s="3"/>
      <c r="I3" s="4">
        <f>Pakiet3[[#This Row],[cena jednostkowa netto]]*(1+Pakiet3[[#This Row],[% stawki VAT]])</f>
        <v>0</v>
      </c>
      <c r="J3" s="4">
        <f>Pakiet3[[#This Row],[cena jednostkowa netto]]*Pakiet3[[#This Row],[sztuk]]</f>
        <v>0</v>
      </c>
      <c r="K3" s="4">
        <f>Pakiet3[[#This Row],[cena jednostkowa brutto]]*Pakiet3[[#This Row],[sztuk]]</f>
        <v>0</v>
      </c>
    </row>
    <row r="4" spans="1:11" x14ac:dyDescent="0.25">
      <c r="A4">
        <v>3</v>
      </c>
      <c r="B4" t="s">
        <v>106</v>
      </c>
      <c r="C4" t="s">
        <v>112</v>
      </c>
      <c r="D4" s="2" t="s">
        <v>113</v>
      </c>
      <c r="E4" s="2" t="s">
        <v>109</v>
      </c>
      <c r="F4" s="2">
        <v>3</v>
      </c>
      <c r="G4" s="4"/>
      <c r="H4" s="3"/>
      <c r="I4" s="4">
        <f>Pakiet3[[#This Row],[cena jednostkowa netto]]*(1+Pakiet3[[#This Row],[% stawki VAT]])</f>
        <v>0</v>
      </c>
      <c r="J4" s="4">
        <f>Pakiet3[[#This Row],[cena jednostkowa netto]]*Pakiet3[[#This Row],[sztuk]]</f>
        <v>0</v>
      </c>
      <c r="K4" s="4">
        <f>Pakiet3[[#This Row],[cena jednostkowa brutto]]*Pakiet3[[#This Row],[sztuk]]</f>
        <v>0</v>
      </c>
    </row>
    <row r="5" spans="1:11" x14ac:dyDescent="0.25">
      <c r="A5">
        <v>4</v>
      </c>
      <c r="B5" t="s">
        <v>106</v>
      </c>
      <c r="C5" t="s">
        <v>114</v>
      </c>
      <c r="D5" s="2" t="s">
        <v>115</v>
      </c>
      <c r="E5" s="2" t="s">
        <v>109</v>
      </c>
      <c r="F5" s="2">
        <v>4</v>
      </c>
      <c r="G5" s="4"/>
      <c r="H5" s="3"/>
      <c r="I5" s="4">
        <f>Pakiet3[[#This Row],[cena jednostkowa netto]]*(1+Pakiet3[[#This Row],[% stawki VAT]])</f>
        <v>0</v>
      </c>
      <c r="J5" s="4">
        <f>Pakiet3[[#This Row],[cena jednostkowa netto]]*Pakiet3[[#This Row],[sztuk]]</f>
        <v>0</v>
      </c>
      <c r="K5" s="4">
        <f>Pakiet3[[#This Row],[cena jednostkowa brutto]]*Pakiet3[[#This Row],[sztuk]]</f>
        <v>0</v>
      </c>
    </row>
    <row r="6" spans="1:11" x14ac:dyDescent="0.25">
      <c r="A6">
        <v>5</v>
      </c>
      <c r="B6" t="s">
        <v>106</v>
      </c>
      <c r="C6" t="s">
        <v>116</v>
      </c>
      <c r="D6" s="2" t="s">
        <v>117</v>
      </c>
      <c r="E6" s="2" t="s">
        <v>109</v>
      </c>
      <c r="F6" s="2">
        <v>16</v>
      </c>
      <c r="G6" s="4"/>
      <c r="H6" s="3"/>
      <c r="I6" s="4">
        <f>Pakiet3[[#This Row],[cena jednostkowa netto]]*(1+Pakiet3[[#This Row],[% stawki VAT]])</f>
        <v>0</v>
      </c>
      <c r="J6" s="4">
        <f>Pakiet3[[#This Row],[cena jednostkowa netto]]*Pakiet3[[#This Row],[sztuk]]</f>
        <v>0</v>
      </c>
      <c r="K6" s="4">
        <f>Pakiet3[[#This Row],[cena jednostkowa brutto]]*Pakiet3[[#This Row],[sztuk]]</f>
        <v>0</v>
      </c>
    </row>
    <row r="7" spans="1:11" x14ac:dyDescent="0.25">
      <c r="A7">
        <v>6</v>
      </c>
      <c r="B7" t="s">
        <v>106</v>
      </c>
      <c r="C7" t="s">
        <v>118</v>
      </c>
      <c r="D7" s="2" t="s">
        <v>119</v>
      </c>
      <c r="E7" s="2" t="s">
        <v>109</v>
      </c>
      <c r="F7" s="2">
        <v>4</v>
      </c>
      <c r="G7" s="4"/>
      <c r="H7" s="3"/>
      <c r="I7" s="4">
        <f>Pakiet3[[#This Row],[cena jednostkowa netto]]*(1+Pakiet3[[#This Row],[% stawki VAT]])</f>
        <v>0</v>
      </c>
      <c r="J7" s="4">
        <f>Pakiet3[[#This Row],[cena jednostkowa netto]]*Pakiet3[[#This Row],[sztuk]]</f>
        <v>0</v>
      </c>
      <c r="K7" s="4">
        <f>Pakiet3[[#This Row],[cena jednostkowa brutto]]*Pakiet3[[#This Row],[sztuk]]</f>
        <v>0</v>
      </c>
    </row>
    <row r="8" spans="1:11" x14ac:dyDescent="0.25">
      <c r="B8" t="s">
        <v>23</v>
      </c>
      <c r="I8" s="6">
        <f>SUBTOTAL(109,Pakiet3[cena jednostkowa brutto])</f>
        <v>0</v>
      </c>
      <c r="J8" s="6">
        <f>SUBTOTAL(109,Pakiet3[wartość netto])</f>
        <v>0</v>
      </c>
      <c r="K8" s="6">
        <f>SUBTOTAL(109,Pakiet3[wartość brutto])</f>
        <v>0</v>
      </c>
    </row>
  </sheetData>
  <pageMargins left="0.7" right="0.7" top="0.75" bottom="0.75" header="0.3" footer="0.3"/>
  <pageSetup paperSize="9" scale="62" fitToHeight="0" orientation="landscape" verticalDpi="300" r:id="rId1"/>
  <headerFooter>
    <oddHeader>&amp;L&amp;14Załącznik nr 2&amp;C&amp;18Formularz cenowy&amp;R&amp;14ZZP/ZS/D/66/2022
Pakiet 3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32FAE-19F5-4F7C-AA13-83E709B3F323}">
  <sheetPr>
    <pageSetUpPr fitToPage="1"/>
  </sheetPr>
  <dimension ref="A1:K15"/>
  <sheetViews>
    <sheetView view="pageLayout" topLeftCell="B1" zoomScaleNormal="100" workbookViewId="0">
      <selection activeCell="A2" sqref="A2"/>
    </sheetView>
  </sheetViews>
  <sheetFormatPr defaultRowHeight="15" x14ac:dyDescent="0.25"/>
  <cols>
    <col min="1" max="1" width="7.140625" customWidth="1"/>
    <col min="2" max="2" width="8.85546875" bestFit="1" customWidth="1"/>
    <col min="3" max="3" width="81.140625" bestFit="1" customWidth="1"/>
    <col min="4" max="4" width="15.85546875" bestFit="1" customWidth="1"/>
    <col min="5" max="5" width="12.42578125" bestFit="1" customWidth="1"/>
    <col min="6" max="6" width="7.85546875" bestFit="1" customWidth="1"/>
    <col min="7" max="11" width="15.85546875" customWidth="1"/>
  </cols>
  <sheetData>
    <row r="1" spans="1:11" ht="45" x14ac:dyDescent="0.25">
      <c r="A1" t="s">
        <v>73</v>
      </c>
      <c r="B1" s="1" t="s">
        <v>203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18</v>
      </c>
      <c r="H1" s="1" t="s">
        <v>4</v>
      </c>
      <c r="I1" s="1" t="s">
        <v>19</v>
      </c>
      <c r="J1" s="1" t="s">
        <v>20</v>
      </c>
      <c r="K1" s="1" t="s">
        <v>21</v>
      </c>
    </row>
    <row r="2" spans="1:11" x14ac:dyDescent="0.25">
      <c r="A2">
        <v>1</v>
      </c>
      <c r="B2" t="s">
        <v>120</v>
      </c>
      <c r="C2" t="s">
        <v>190</v>
      </c>
      <c r="D2" s="2"/>
      <c r="E2" s="2"/>
      <c r="F2" s="2">
        <v>2</v>
      </c>
      <c r="G2" s="4"/>
      <c r="H2" s="3"/>
      <c r="I2" s="5">
        <f>Pakiet4[[#This Row],[cena jednostkowa netto]]*(1+Pakiet4[[#This Row],[% stawki VAT]])</f>
        <v>0</v>
      </c>
      <c r="J2" s="5">
        <f>Pakiet4[[#This Row],[cena jednostkowa netto]]*Pakiet4[[#This Row],[sztuk]]</f>
        <v>0</v>
      </c>
      <c r="K2" s="5">
        <f>Pakiet4[[#This Row],[cena jednostkowa brutto]]*Pakiet4[[#This Row],[sztuk]]</f>
        <v>0</v>
      </c>
    </row>
    <row r="3" spans="1:11" x14ac:dyDescent="0.25">
      <c r="A3">
        <v>2</v>
      </c>
      <c r="B3" t="s">
        <v>120</v>
      </c>
      <c r="C3" t="s">
        <v>191</v>
      </c>
      <c r="D3" s="2"/>
      <c r="E3" s="2"/>
      <c r="F3" s="2">
        <v>2</v>
      </c>
      <c r="G3" s="4"/>
      <c r="H3" s="3"/>
      <c r="I3" s="4">
        <f>Pakiet4[[#This Row],[cena jednostkowa netto]]*(1+Pakiet4[[#This Row],[% stawki VAT]])</f>
        <v>0</v>
      </c>
      <c r="J3" s="4">
        <f>Pakiet4[[#This Row],[cena jednostkowa netto]]*Pakiet4[[#This Row],[sztuk]]</f>
        <v>0</v>
      </c>
      <c r="K3" s="4">
        <f>Pakiet4[[#This Row],[cena jednostkowa brutto]]*Pakiet4[[#This Row],[sztuk]]</f>
        <v>0</v>
      </c>
    </row>
    <row r="4" spans="1:11" x14ac:dyDescent="0.25">
      <c r="A4">
        <v>3</v>
      </c>
      <c r="B4" t="s">
        <v>120</v>
      </c>
      <c r="C4" t="s">
        <v>192</v>
      </c>
      <c r="D4" s="2"/>
      <c r="E4" s="2"/>
      <c r="F4" s="2">
        <v>3</v>
      </c>
      <c r="G4" s="4"/>
      <c r="H4" s="3"/>
      <c r="I4" s="4">
        <f>Pakiet4[[#This Row],[cena jednostkowa netto]]*(1+Pakiet4[[#This Row],[% stawki VAT]])</f>
        <v>0</v>
      </c>
      <c r="J4" s="4">
        <f>Pakiet4[[#This Row],[cena jednostkowa netto]]*Pakiet4[[#This Row],[sztuk]]</f>
        <v>0</v>
      </c>
      <c r="K4" s="4">
        <f>Pakiet4[[#This Row],[cena jednostkowa brutto]]*Pakiet4[[#This Row],[sztuk]]</f>
        <v>0</v>
      </c>
    </row>
    <row r="5" spans="1:11" x14ac:dyDescent="0.25">
      <c r="A5">
        <v>4</v>
      </c>
      <c r="B5" t="s">
        <v>120</v>
      </c>
      <c r="C5" t="s">
        <v>193</v>
      </c>
      <c r="D5" s="2"/>
      <c r="E5" s="2"/>
      <c r="F5" s="2">
        <v>2</v>
      </c>
      <c r="G5" s="4"/>
      <c r="H5" s="3"/>
      <c r="I5" s="4">
        <f>Pakiet4[[#This Row],[cena jednostkowa netto]]*(1+Pakiet4[[#This Row],[% stawki VAT]])</f>
        <v>0</v>
      </c>
      <c r="J5" s="4">
        <f>Pakiet4[[#This Row],[cena jednostkowa netto]]*Pakiet4[[#This Row],[sztuk]]</f>
        <v>0</v>
      </c>
      <c r="K5" s="4">
        <f>Pakiet4[[#This Row],[cena jednostkowa brutto]]*Pakiet4[[#This Row],[sztuk]]</f>
        <v>0</v>
      </c>
    </row>
    <row r="6" spans="1:11" x14ac:dyDescent="0.25">
      <c r="A6">
        <v>5</v>
      </c>
      <c r="B6" t="s">
        <v>120</v>
      </c>
      <c r="C6" t="s">
        <v>194</v>
      </c>
      <c r="D6" s="2"/>
      <c r="E6" s="2"/>
      <c r="F6" s="2">
        <v>1</v>
      </c>
      <c r="G6" s="4"/>
      <c r="H6" s="3"/>
      <c r="I6" s="4">
        <f>Pakiet4[[#This Row],[cena jednostkowa netto]]*(1+Pakiet4[[#This Row],[% stawki VAT]])</f>
        <v>0</v>
      </c>
      <c r="J6" s="4">
        <f>Pakiet4[[#This Row],[cena jednostkowa netto]]*Pakiet4[[#This Row],[sztuk]]</f>
        <v>0</v>
      </c>
      <c r="K6" s="4">
        <f>Pakiet4[[#This Row],[cena jednostkowa brutto]]*Pakiet4[[#This Row],[sztuk]]</f>
        <v>0</v>
      </c>
    </row>
    <row r="7" spans="1:11" x14ac:dyDescent="0.25">
      <c r="A7">
        <v>6</v>
      </c>
      <c r="B7" t="s">
        <v>120</v>
      </c>
      <c r="C7" t="s">
        <v>195</v>
      </c>
      <c r="D7" s="2"/>
      <c r="E7" s="2"/>
      <c r="F7" s="2">
        <v>1</v>
      </c>
      <c r="G7" s="4"/>
      <c r="H7" s="3"/>
      <c r="I7" s="4">
        <f>Pakiet4[[#This Row],[cena jednostkowa netto]]*(1+Pakiet4[[#This Row],[% stawki VAT]])</f>
        <v>0</v>
      </c>
      <c r="J7" s="4">
        <f>Pakiet4[[#This Row],[cena jednostkowa netto]]*Pakiet4[[#This Row],[sztuk]]</f>
        <v>0</v>
      </c>
      <c r="K7" s="4">
        <f>Pakiet4[[#This Row],[cena jednostkowa brutto]]*Pakiet4[[#This Row],[sztuk]]</f>
        <v>0</v>
      </c>
    </row>
    <row r="8" spans="1:11" x14ac:dyDescent="0.25">
      <c r="A8">
        <v>7</v>
      </c>
      <c r="B8" t="s">
        <v>120</v>
      </c>
      <c r="C8" t="s">
        <v>196</v>
      </c>
      <c r="D8" s="2"/>
      <c r="E8" s="2"/>
      <c r="F8" s="2">
        <v>4</v>
      </c>
      <c r="G8" s="4"/>
      <c r="H8" s="3"/>
      <c r="I8" s="4">
        <f>Pakiet4[[#This Row],[cena jednostkowa netto]]*(1+Pakiet4[[#This Row],[% stawki VAT]])</f>
        <v>0</v>
      </c>
      <c r="J8" s="4">
        <f>Pakiet4[[#This Row],[cena jednostkowa netto]]*Pakiet4[[#This Row],[sztuk]]</f>
        <v>0</v>
      </c>
      <c r="K8" s="4">
        <f>Pakiet4[[#This Row],[cena jednostkowa brutto]]*Pakiet4[[#This Row],[sztuk]]</f>
        <v>0</v>
      </c>
    </row>
    <row r="9" spans="1:11" x14ac:dyDescent="0.25">
      <c r="A9">
        <v>8</v>
      </c>
      <c r="B9" t="s">
        <v>120</v>
      </c>
      <c r="C9" t="s">
        <v>197</v>
      </c>
      <c r="D9" s="2"/>
      <c r="E9" s="2"/>
      <c r="F9" s="2">
        <v>1</v>
      </c>
      <c r="G9" s="4"/>
      <c r="H9" s="3"/>
      <c r="I9" s="4">
        <f>Pakiet4[[#This Row],[cena jednostkowa netto]]*(1+Pakiet4[[#This Row],[% stawki VAT]])</f>
        <v>0</v>
      </c>
      <c r="J9" s="4">
        <f>Pakiet4[[#This Row],[cena jednostkowa netto]]*Pakiet4[[#This Row],[sztuk]]</f>
        <v>0</v>
      </c>
      <c r="K9" s="4">
        <f>Pakiet4[[#This Row],[cena jednostkowa brutto]]*Pakiet4[[#This Row],[sztuk]]</f>
        <v>0</v>
      </c>
    </row>
    <row r="10" spans="1:11" x14ac:dyDescent="0.25">
      <c r="A10">
        <v>9</v>
      </c>
      <c r="B10" t="s">
        <v>120</v>
      </c>
      <c r="C10" t="s">
        <v>198</v>
      </c>
      <c r="D10" s="2"/>
      <c r="E10" s="2"/>
      <c r="F10" s="2">
        <v>3</v>
      </c>
      <c r="G10" s="4"/>
      <c r="H10" s="3"/>
      <c r="I10" s="4">
        <f>Pakiet4[[#This Row],[cena jednostkowa netto]]*(1+Pakiet4[[#This Row],[% stawki VAT]])</f>
        <v>0</v>
      </c>
      <c r="J10" s="4">
        <f>Pakiet4[[#This Row],[cena jednostkowa netto]]*Pakiet4[[#This Row],[sztuk]]</f>
        <v>0</v>
      </c>
      <c r="K10" s="4">
        <f>Pakiet4[[#This Row],[cena jednostkowa brutto]]*Pakiet4[[#This Row],[sztuk]]</f>
        <v>0</v>
      </c>
    </row>
    <row r="11" spans="1:11" x14ac:dyDescent="0.25">
      <c r="A11">
        <v>10</v>
      </c>
      <c r="B11" t="s">
        <v>120</v>
      </c>
      <c r="C11" t="s">
        <v>199</v>
      </c>
      <c r="D11" s="2"/>
      <c r="E11" s="2"/>
      <c r="F11" s="2">
        <v>1</v>
      </c>
      <c r="G11" s="4"/>
      <c r="H11" s="3"/>
      <c r="I11" s="4">
        <f>Pakiet4[[#This Row],[cena jednostkowa netto]]*(1+Pakiet4[[#This Row],[% stawki VAT]])</f>
        <v>0</v>
      </c>
      <c r="J11" s="4">
        <f>Pakiet4[[#This Row],[cena jednostkowa netto]]*Pakiet4[[#This Row],[sztuk]]</f>
        <v>0</v>
      </c>
      <c r="K11" s="4">
        <f>Pakiet4[[#This Row],[cena jednostkowa brutto]]*Pakiet4[[#This Row],[sztuk]]</f>
        <v>0</v>
      </c>
    </row>
    <row r="12" spans="1:11" x14ac:dyDescent="0.25">
      <c r="A12">
        <v>11</v>
      </c>
      <c r="B12" t="s">
        <v>120</v>
      </c>
      <c r="C12" t="s">
        <v>200</v>
      </c>
      <c r="D12" s="2"/>
      <c r="E12" s="2"/>
      <c r="F12" s="2">
        <v>1</v>
      </c>
      <c r="G12" s="4"/>
      <c r="H12" s="3"/>
      <c r="I12" s="4">
        <f>Pakiet4[[#This Row],[cena jednostkowa netto]]*(1+Pakiet4[[#This Row],[% stawki VAT]])</f>
        <v>0</v>
      </c>
      <c r="J12" s="4">
        <f>Pakiet4[[#This Row],[cena jednostkowa netto]]*Pakiet4[[#This Row],[sztuk]]</f>
        <v>0</v>
      </c>
      <c r="K12" s="4">
        <f>Pakiet4[[#This Row],[cena jednostkowa brutto]]*Pakiet4[[#This Row],[sztuk]]</f>
        <v>0</v>
      </c>
    </row>
    <row r="13" spans="1:11" x14ac:dyDescent="0.25">
      <c r="A13">
        <v>12</v>
      </c>
      <c r="B13" t="s">
        <v>120</v>
      </c>
      <c r="C13" t="s">
        <v>201</v>
      </c>
      <c r="D13" s="2"/>
      <c r="E13" s="2"/>
      <c r="F13" s="2">
        <v>1</v>
      </c>
      <c r="G13" s="4"/>
      <c r="H13" s="3"/>
      <c r="I13" s="4">
        <f>Pakiet4[[#This Row],[cena jednostkowa netto]]*(1+Pakiet4[[#This Row],[% stawki VAT]])</f>
        <v>0</v>
      </c>
      <c r="J13" s="4">
        <f>Pakiet4[[#This Row],[cena jednostkowa netto]]*Pakiet4[[#This Row],[sztuk]]</f>
        <v>0</v>
      </c>
      <c r="K13" s="4">
        <f>Pakiet4[[#This Row],[cena jednostkowa brutto]]*Pakiet4[[#This Row],[sztuk]]</f>
        <v>0</v>
      </c>
    </row>
    <row r="14" spans="1:11" x14ac:dyDescent="0.25">
      <c r="A14">
        <v>13</v>
      </c>
      <c r="B14" t="s">
        <v>120</v>
      </c>
      <c r="C14" t="s">
        <v>202</v>
      </c>
      <c r="D14" s="2"/>
      <c r="E14" s="2"/>
      <c r="F14" s="2">
        <v>1</v>
      </c>
      <c r="G14" s="4"/>
      <c r="H14" s="3"/>
      <c r="I14" s="4">
        <f>Pakiet4[[#This Row],[cena jednostkowa netto]]*(1+Pakiet4[[#This Row],[% stawki VAT]])</f>
        <v>0</v>
      </c>
      <c r="J14" s="4">
        <f>Pakiet4[[#This Row],[cena jednostkowa netto]]*Pakiet4[[#This Row],[sztuk]]</f>
        <v>0</v>
      </c>
      <c r="K14" s="4">
        <f>Pakiet4[[#This Row],[cena jednostkowa brutto]]*Pakiet4[[#This Row],[sztuk]]</f>
        <v>0</v>
      </c>
    </row>
    <row r="15" spans="1:11" x14ac:dyDescent="0.25">
      <c r="B15" t="s">
        <v>23</v>
      </c>
      <c r="I15" s="6">
        <f>SUBTOTAL(109,Pakiet4[cena jednostkowa brutto])</f>
        <v>0</v>
      </c>
      <c r="J15" s="6">
        <f>SUBTOTAL(109,Pakiet4[wartość netto])</f>
        <v>0</v>
      </c>
      <c r="K15" s="6">
        <f>SUBTOTAL(109,Pakiet4[wartość brutto])</f>
        <v>0</v>
      </c>
    </row>
  </sheetData>
  <pageMargins left="0.7" right="0.7" top="0.75" bottom="0.75" header="0.3" footer="0.3"/>
  <pageSetup paperSize="9" scale="62" fitToHeight="0" orientation="landscape" verticalDpi="300" r:id="rId1"/>
  <headerFooter>
    <oddHeader>&amp;L&amp;14Załącznik nr 2&amp;C&amp;18Formularz cenowy&amp;R&amp;14ZZP/ZS/D/66/2022
Pakiet 4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FC3C-7D3E-46F1-A3D4-92EF1C78229F}">
  <sheetPr>
    <pageSetUpPr fitToPage="1"/>
  </sheetPr>
  <dimension ref="A1:K8"/>
  <sheetViews>
    <sheetView view="pageLayout" zoomScaleNormal="100" workbookViewId="0">
      <selection activeCell="A2" sqref="A2"/>
    </sheetView>
  </sheetViews>
  <sheetFormatPr defaultRowHeight="15" x14ac:dyDescent="0.25"/>
  <cols>
    <col min="1" max="1" width="7.140625" customWidth="1"/>
    <col min="2" max="2" width="8.85546875" bestFit="1" customWidth="1"/>
    <col min="3" max="3" width="81.140625" bestFit="1" customWidth="1"/>
    <col min="4" max="4" width="15.85546875" bestFit="1" customWidth="1"/>
    <col min="5" max="5" width="12.42578125" bestFit="1" customWidth="1"/>
    <col min="6" max="6" width="7.85546875" bestFit="1" customWidth="1"/>
    <col min="7" max="11" width="15.85546875" customWidth="1"/>
  </cols>
  <sheetData>
    <row r="1" spans="1:11" ht="45" x14ac:dyDescent="0.25">
      <c r="A1" t="s">
        <v>73</v>
      </c>
      <c r="B1" s="1" t="s">
        <v>203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18</v>
      </c>
      <c r="H1" s="1" t="s">
        <v>4</v>
      </c>
      <c r="I1" s="1" t="s">
        <v>19</v>
      </c>
      <c r="J1" s="1" t="s">
        <v>20</v>
      </c>
      <c r="K1" s="1" t="s">
        <v>21</v>
      </c>
    </row>
    <row r="2" spans="1:11" x14ac:dyDescent="0.25">
      <c r="A2">
        <v>1</v>
      </c>
      <c r="B2" s="7" t="s">
        <v>121</v>
      </c>
      <c r="C2" s="7" t="s">
        <v>145</v>
      </c>
      <c r="D2" s="8">
        <v>105458</v>
      </c>
      <c r="E2" s="8" t="s">
        <v>14</v>
      </c>
      <c r="F2" s="8">
        <v>1</v>
      </c>
      <c r="G2" s="4"/>
      <c r="H2" s="3"/>
      <c r="I2" s="5">
        <f>Pakiet5[[#This Row],[cena jednostkowa netto]]*(1+Pakiet5[[#This Row],[% stawki VAT]])</f>
        <v>0</v>
      </c>
      <c r="J2" s="5">
        <f>Pakiet5[[#This Row],[cena jednostkowa netto]]*Pakiet5[[#This Row],[sztuk]]</f>
        <v>0</v>
      </c>
      <c r="K2" s="5">
        <f>Pakiet5[[#This Row],[cena jednostkowa brutto]]*Pakiet5[[#This Row],[sztuk]]</f>
        <v>0</v>
      </c>
    </row>
    <row r="3" spans="1:11" x14ac:dyDescent="0.25">
      <c r="A3">
        <v>2</v>
      </c>
      <c r="B3" s="7" t="s">
        <v>121</v>
      </c>
      <c r="C3" s="7" t="s">
        <v>146</v>
      </c>
      <c r="D3" s="8">
        <v>105262</v>
      </c>
      <c r="E3" s="8" t="s">
        <v>14</v>
      </c>
      <c r="F3" s="8">
        <v>4</v>
      </c>
      <c r="G3" s="4"/>
      <c r="H3" s="3"/>
      <c r="I3" s="4">
        <f>Pakiet5[[#This Row],[cena jednostkowa netto]]*(1+Pakiet5[[#This Row],[% stawki VAT]])</f>
        <v>0</v>
      </c>
      <c r="J3" s="4">
        <f>Pakiet5[[#This Row],[cena jednostkowa netto]]*Pakiet5[[#This Row],[sztuk]]</f>
        <v>0</v>
      </c>
      <c r="K3" s="4">
        <f>Pakiet5[[#This Row],[cena jednostkowa brutto]]*Pakiet5[[#This Row],[sztuk]]</f>
        <v>0</v>
      </c>
    </row>
    <row r="4" spans="1:11" x14ac:dyDescent="0.25">
      <c r="A4">
        <v>3</v>
      </c>
      <c r="B4" s="7" t="s">
        <v>121</v>
      </c>
      <c r="C4" s="7" t="s">
        <v>147</v>
      </c>
      <c r="D4" s="8">
        <v>111972</v>
      </c>
      <c r="E4" s="8" t="s">
        <v>14</v>
      </c>
      <c r="F4" s="8">
        <v>4</v>
      </c>
      <c r="G4" s="4"/>
      <c r="H4" s="3"/>
      <c r="I4" s="4">
        <f>Pakiet5[[#This Row],[cena jednostkowa netto]]*(1+Pakiet5[[#This Row],[% stawki VAT]])</f>
        <v>0</v>
      </c>
      <c r="J4" s="4">
        <f>Pakiet5[[#This Row],[cena jednostkowa netto]]*Pakiet5[[#This Row],[sztuk]]</f>
        <v>0</v>
      </c>
      <c r="K4" s="4">
        <f>Pakiet5[[#This Row],[cena jednostkowa brutto]]*Pakiet5[[#This Row],[sztuk]]</f>
        <v>0</v>
      </c>
    </row>
    <row r="5" spans="1:11" x14ac:dyDescent="0.25">
      <c r="A5">
        <v>4</v>
      </c>
      <c r="B5" s="7" t="s">
        <v>121</v>
      </c>
      <c r="C5" s="7" t="s">
        <v>148</v>
      </c>
      <c r="D5" s="8">
        <v>113116</v>
      </c>
      <c r="E5" s="8" t="s">
        <v>14</v>
      </c>
      <c r="F5" s="8">
        <v>4</v>
      </c>
      <c r="G5" s="4"/>
      <c r="H5" s="3"/>
      <c r="I5" s="4">
        <f>Pakiet5[[#This Row],[cena jednostkowa netto]]*(1+Pakiet5[[#This Row],[% stawki VAT]])</f>
        <v>0</v>
      </c>
      <c r="J5" s="4">
        <f>Pakiet5[[#This Row],[cena jednostkowa netto]]*Pakiet5[[#This Row],[sztuk]]</f>
        <v>0</v>
      </c>
      <c r="K5" s="4">
        <f>Pakiet5[[#This Row],[cena jednostkowa brutto]]*Pakiet5[[#This Row],[sztuk]]</f>
        <v>0</v>
      </c>
    </row>
    <row r="6" spans="1:11" x14ac:dyDescent="0.25">
      <c r="A6">
        <v>5</v>
      </c>
      <c r="B6" s="7" t="s">
        <v>121</v>
      </c>
      <c r="C6" s="7" t="s">
        <v>211</v>
      </c>
      <c r="D6" s="8">
        <v>100072</v>
      </c>
      <c r="E6" s="8" t="s">
        <v>14</v>
      </c>
      <c r="F6" s="8">
        <v>1</v>
      </c>
      <c r="G6" s="4"/>
      <c r="H6" s="3"/>
      <c r="I6" s="4">
        <f>Pakiet5[[#This Row],[cena jednostkowa netto]]*(1+Pakiet5[[#This Row],[% stawki VAT]])</f>
        <v>0</v>
      </c>
      <c r="J6" s="4">
        <f>Pakiet5[[#This Row],[cena jednostkowa netto]]*Pakiet5[[#This Row],[sztuk]]</f>
        <v>0</v>
      </c>
      <c r="K6" s="4">
        <f>Pakiet5[[#This Row],[cena jednostkowa brutto]]*Pakiet5[[#This Row],[sztuk]]</f>
        <v>0</v>
      </c>
    </row>
    <row r="7" spans="1:11" x14ac:dyDescent="0.25">
      <c r="A7">
        <v>6</v>
      </c>
      <c r="B7" s="7" t="s">
        <v>121</v>
      </c>
      <c r="C7" s="7" t="s">
        <v>212</v>
      </c>
      <c r="D7" s="8">
        <v>108191</v>
      </c>
      <c r="E7" s="8" t="s">
        <v>14</v>
      </c>
      <c r="F7" s="8">
        <v>1</v>
      </c>
      <c r="G7" s="4"/>
      <c r="H7" s="3"/>
      <c r="I7" s="4">
        <f>Pakiet5[[#This Row],[cena jednostkowa netto]]*(1+Pakiet5[[#This Row],[% stawki VAT]])</f>
        <v>0</v>
      </c>
      <c r="J7" s="4">
        <f>Pakiet5[[#This Row],[cena jednostkowa netto]]*Pakiet5[[#This Row],[sztuk]]</f>
        <v>0</v>
      </c>
      <c r="K7" s="4">
        <f>Pakiet5[[#This Row],[cena jednostkowa brutto]]*Pakiet5[[#This Row],[sztuk]]</f>
        <v>0</v>
      </c>
    </row>
    <row r="8" spans="1:11" x14ac:dyDescent="0.25">
      <c r="B8" t="s">
        <v>23</v>
      </c>
      <c r="I8" s="6">
        <f>SUBTOTAL(109,Pakiet5[cena jednostkowa brutto])</f>
        <v>0</v>
      </c>
      <c r="J8" s="6">
        <f>SUBTOTAL(109,Pakiet5[wartość netto])</f>
        <v>0</v>
      </c>
      <c r="K8" s="6">
        <f>SUBTOTAL(109,Pakiet5[wartość brutto])</f>
        <v>0</v>
      </c>
    </row>
  </sheetData>
  <pageMargins left="0.7" right="0.7" top="0.75" bottom="0.75" header="0.3" footer="0.3"/>
  <pageSetup paperSize="9" scale="62" fitToHeight="0" orientation="landscape" verticalDpi="300" r:id="rId1"/>
  <headerFooter>
    <oddHeader>&amp;L&amp;14Załącznik nr 2&amp;C&amp;18Formularz cenowy&amp;R&amp;14ZZP/ZS/D/66/2022
Pakiet 5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4 a b 6 9 6 b - 2 4 6 8 - 4 6 5 7 - 9 e d 9 - c 0 f f f 8 f 0 6 d c 7 "   x m l n s = " h t t p : / / s c h e m a s . m i c r o s o f t . c o m / D a t a M a s h u p " > A A A A A O M E A A B Q S w M E F A A C A A g A E D 4 3 V f m n E b i k A A A A 9 g A A A B I A H A B D b 2 5 m a W c v U G F j a 2 F n Z S 5 4 b W w g o h g A K K A U A A A A A A A A A A A A A A A A A A A A A A A A A A A A h Y 8 x D o I w G I W v Q r r T F k w M k p 8 y u E J C Y m J c m 1 K h A Q q h x X I 3 B 4 / k F c Q o 6 u b 4 v v c N 7 9 2 v N 0 j n r v U u c j S q 1 w k K M E W e 1 K I v l a 4 S N N m z H 6 G U Q c F F w y v p L b I 2 8 W z K B N X W D j E h z j n s N r g f K x J S G p B T n h 1 E L T u O P r L 6 L / t K G 8 u 1 k I j B 8 T W G h T i g E d 5 F W 0 y B r B B y p b 9 C u O x 9 t j 8 Q 9 l N r p 1 G y o f W L D M g a g b w / s A d Q S w M E F A A C A A g A E D 4 3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A + N 1 W Y g / F a 3 Q E A A L E R A A A T A B w A R m 9 y b X V s Y X M v U 2 V j d G l v b j E u b S C i G A A o o B Q A A A A A A A A A A A A A A A A A A A A A A A A A A A D t k s 9 q 2 0 A Q x u 8 G v 8 O y v c g g R J 1 / P R Q f S t K A a S E h T i n U M m G t n S b b X c + a 3 V V l K e T S S 5 + h 9 D F 6 6 r n x e 3 U t h a h t C J T q U s M K w a 6 G m f m + G f 0 s Z E 5 o J J P m H D 7 v 9 / o 9 e 8 U M c H L K p A A 3 J C O i w P V 7 x D / r 7 + b H N 7 7 + p H 3 w 5 S o D l b z V R s 6 1 l t G x U J A c a n S A z k Y 0 T a 3 5 q N g 8 P R Z m w d L x 5 C R 9 + u x i a S p w z F y K d M 4 q d s K z q k Q U U i Q r Z V d 0 E B P M l Y q J M z k M 4 k b S t V k X 5 2 y u w E v f 2 7 i e j h 0 s R v S X J B q / E s h H t M 6 l s 5 v p E X N s d t f s C T 3 1 D t 4 L 5 Y w u G G p S C D C 2 A u q b 1 g X J B J R f x Z k u b P R A O S b A s i s S T Z l 0 Z Y H l z F d R x y Q d E I b c x 5 f 1 x u p w s z w y p I P B v f Y b m 6 O 4 / e I 0 E Y h A p F b 5 A s s / t Q / r s I 0 e 9 R p f 0 0 a I x o Q i q w p W X w y R f l K l L 3 V R b g J L o 3 m e + b + x + b C V y y W 9 a b 0 c a b 7 p 6 V c F 0 r Y W X n A + 9 q F V Y y J 6 1 L N v + X q Z + G P o 3 7 b r u 4 U A 9 B z p T S J 8 Q L 3 + e v v 5 r q g V O Q N t O J h 2 0 N / N + P m a 3 v 8 + Z r 8 n 8 K 8 8 P e R 9 J / D e g f e d w P u W 8 b 4 b e O / A + 2 7 g f c t 4 3 w u 8 d + B 9 L / C + Z b z v B 9 4 7 8 L 4 f e N 8 y 3 g 8 C 7 x 1 4 P w i 8 / 9 + 8 / w R Q S w E C L Q A U A A I A C A A Q P j d V + a c R u K Q A A A D 2 A A A A E g A A A A A A A A A A A A A A A A A A A A A A Q 2 9 u Z m l n L 1 B h Y 2 t h Z 2 U u e G 1 s U E s B A i 0 A F A A C A A g A E D 4 3 V Q / K 6 a u k A A A A 6 Q A A A B M A A A A A A A A A A A A A A A A A 8 A A A A F t D b 2 5 0 Z W 5 0 X 1 R 5 c G V z X S 5 4 b W x Q S w E C L Q A U A A I A C A A Q P j d V m I P x W t 0 B A A C x E Q A A E w A A A A A A A A A A A A A A A A D h A Q A A R m 9 y b X V s Y X M v U 2 V j d G l v b j E u b V B L B Q Y A A A A A A w A D A M I A A A A L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k S A A A A A A A A M J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Y W t p Z X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U Y X J n Z X Q i I F Z h b H V l P S J z U G F r a W V 0 M V 8 y I i A v P j x F b n R y e S B U e X B l P S J G a W x s Z W R D b 2 1 w b G V 0 Z V J l c 3 V s d F R v V 2 9 y a 3 N o Z W V 0 I i B W Y W x 1 Z T 0 i b D E i I C 8 + P E V u d H J 5 I F R 5 c G U 9 I l F 1 Z X J 5 S U Q i I F Z h b H V l P S J z Z D d h M G Y 3 N m I t N W Y y M S 0 0 M j B m L T g z O G Y t M 2 F j Z T B k M D M w N m E 4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N C I g L z 4 8 R W 5 0 c n k g V H l w Z T 0 i R m l s b E x h c 3 R V c G R h d G V k I i B W Y W x 1 Z T 0 i Z D I w M j I t M D k t M j N U M D U 6 N D g 6 M z I u N z I y N z M 2 N 1 o i I C 8 + P E V u d H J 5 I F R 5 c G U 9 I k Z p b G x D b 2 x 1 b W 5 U e X B l c y I g V m F s d W U 9 I n N C U U F B Q U F B Q S I g L z 4 8 R W 5 0 c n k g V H l w Z T 0 i Q W R k Z W R U b 0 R h d G F N b 2 R l b C I g V m F s d W U 9 I m w w I i A v P j x F b n R y e S B U e X B l P S J G a W x s Q 2 9 s d W 1 u T m F t Z X M i I F Z h b H V l P S J z W y Z x d W 9 0 O 0 x w L i Z x d W 9 0 O y w m c X V v d D t w Y W t p Z X Q m c X V v d D s s J n F 1 b 3 Q 7 b m F 6 d 2 E m c X V v d D s s J n F 1 b 3 Q 7 b n I g a 2 F 0 Y W x v Z 2 9 3 e S Z x d W 9 0 O y w m c X V v d D t w c m 9 k d W N l b n Q m c X V v d D s s J n F 1 b 3 Q 7 c 3 p 0 d W s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t p Z X Q x L 0 R v Z G F u b y B p b m R l a 3 M u e 0 x w L i w 1 f S Z x d W 9 0 O y w m c X V v d D t T Z W N 0 a W 9 u M S 9 Q Y W t p Z X Q x L 0 R v Z G F u b y B p b m R l a 3 M u e 3 B h a 2 l l d C w w f S Z x d W 9 0 O y w m c X V v d D t T Z W N 0 a W 9 u M S 9 Q Y W t p Z X Q x L 0 R v Z G F u b y B p b m R l a 3 M u e 2 5 h e n d h L D F 9 J n F 1 b 3 Q 7 L C Z x d W 9 0 O 1 N l Y 3 R p b 2 4 x L 1 B h a 2 l l d D E v R G 9 k Y W 5 v I G l u Z G V r c y 5 7 b n I g a 2 F 0 Y W x v Z 2 9 3 e S w y f S Z x d W 9 0 O y w m c X V v d D t T Z W N 0 a W 9 u M S 9 Q Y W t p Z X Q x L 0 R v Z G F u b y B p b m R l a 3 M u e 3 B y b 2 R 1 Y 2 V u d C w z f S Z x d W 9 0 O y w m c X V v d D t T Z W N 0 a W 9 u M S 9 Q Y W t p Z X Q x L 0 R v Z G F u b y B p b m R l a 3 M u e 3 N 6 d H V r L D R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B h a 2 l l d D E v R G 9 k Y W 5 v I G l u Z G V r c y 5 7 T H A u L D V 9 J n F 1 b 3 Q 7 L C Z x d W 9 0 O 1 N l Y 3 R p b 2 4 x L 1 B h a 2 l l d D E v R G 9 k Y W 5 v I G l u Z G V r c y 5 7 c G F r a W V 0 L D B 9 J n F 1 b 3 Q 7 L C Z x d W 9 0 O 1 N l Y 3 R p b 2 4 x L 1 B h a 2 l l d D E v R G 9 k Y W 5 v I G l u Z G V r c y 5 7 b m F 6 d 2 E s M X 0 m c X V v d D s s J n F 1 b 3 Q 7 U 2 V j d G l v b j E v U G F r a W V 0 M S 9 E b 2 R h b m 8 g a W 5 k Z W t z L n t u c i B r Y X R h b G 9 n b 3 d 5 L D J 9 J n F 1 b 3 Q 7 L C Z x d W 9 0 O 1 N l Y 3 R p b 2 4 x L 1 B h a 2 l l d D E v R G 9 k Y W 5 v I G l u Z G V r c y 5 7 c H J v Z H V j Z W 5 0 L D N 9 J n F 1 b 3 Q 7 L C Z x d W 9 0 O 1 N l Y 3 R p b 2 4 x L 1 B h a 2 l l d D E v R G 9 k Y W 5 v I G l u Z G V r c y 5 7 c 3 p 0 d W s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h a 2 l l d D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M S 9 0 T 2 R j e n l u b m l r a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E v U H J 6 Z W Z p b H R y b 3 d h b m 8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M S 9 V c 3 V u a S V D N C U 5 O X R v J T I w a W 5 u Z S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x L 0 R v Z G F u b y U y M G l u Z G V r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E v W m 1 p Z W 5 p b 2 5 v J T I w a 2 9 s Z W p u b y V D N S U 5 Q i V D N C U 4 N y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2 l n Y W N q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Q Y W t p Z X Q y I i A v P j x F b n R y e S B U e X B l P S J G a W x s Z W R D b 2 1 w b G V 0 Z V J l c 3 V s d F R v V 2 9 y a 3 N o Z W V 0 I i B W Y W x 1 Z T 0 i b D E i I C 8 + P E V u d H J 5 I F R 5 c G U 9 I l F 1 Z X J 5 S U Q i I F Z h b H V l P S J z Z D F j M T Y 0 O T E t N m U x Z S 0 0 Z T g w L W I w N m Y t N G I x Y z k 4 M D c 1 N W N m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x v Y W R l Z F R v Q W 5 h b H l z a X N T Z X J 2 a W N l c y I g V m F s d W U 9 I m w w I i A v P j x F b n R y e S B U e X B l P S J G a W x s Q 2 9 1 b n Q i I F Z h b H V l P S J s M z Q i I C 8 + P E V u d H J 5 I F R 5 c G U 9 I k Z p b G x M Y X N 0 V X B k Y X R l Z C I g V m F s d W U 9 I m Q y M D I y L T A 5 L T I z V D A 1 O j Q 4 O j M y L j c w N z E w N z J a I i A v P j x F b n R y e S B U e X B l P S J G a W x s Q 2 9 s d W 1 u V H l w Z X M i I F Z h b H V l P S J z Q l F B Q U F B Q U E i I C 8 + P E V u d H J 5 I F R 5 c G U 9 I k F k Z G V k V G 9 E Y X R h T W 9 k Z W w i I F Z h b H V l P S J s M C I g L z 4 8 R W 5 0 c n k g V H l w Z T 0 i R m l s b E N v b H V t b k 5 h b W V z I i B W Y W x 1 Z T 0 i c 1 s m c X V v d D t M c C 4 m c X V v d D s s J n F 1 b 3 Q 7 c G F r a W V 0 J n F 1 b 3 Q 7 L C Z x d W 9 0 O 2 5 h e n d h J n F 1 b 3 Q 7 L C Z x d W 9 0 O 2 5 y I G t h d G F s b 2 d v d 3 k m c X V v d D s s J n F 1 b 3 Q 7 c H J v Z H V j Z W 5 0 J n F 1 b 3 Q 7 L C Z x d W 9 0 O 3 N 6 d H V r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r a W V 0 M i 9 E b 2 R h b m 8 g a W 5 k Z W t z L n t M c C 4 s N X 0 m c X V v d D s s J n F 1 b 3 Q 7 U 2 V j d G l v b j E v U G F r a W V 0 M i 9 E b 2 R h b m 8 g a W 5 k Z W t z L n t w Y W t p Z X Q s M H 0 m c X V v d D s s J n F 1 b 3 Q 7 U 2 V j d G l v b j E v U G F r a W V 0 M i 9 E b 2 R h b m 8 g a W 5 k Z W t z L n t u Y X p 3 Y S w x f S Z x d W 9 0 O y w m c X V v d D t T Z W N 0 a W 9 u M S 9 Q Y W t p Z X Q y L 0 R v Z G F u b y B p b m R l a 3 M u e 2 5 y I G t h d G F s b 2 d v d 3 k s M n 0 m c X V v d D s s J n F 1 b 3 Q 7 U 2 V j d G l v b j E v U G F r a W V 0 M i 9 E b 2 R h b m 8 g a W 5 k Z W t z L n t w c m 9 k d W N l b n Q s M 3 0 m c X V v d D s s J n F 1 b 3 Q 7 U 2 V j d G l v b j E v U G F r a W V 0 M i 9 E b 2 R h b m 8 g a W 5 k Z W t z L n t z e n R 1 a y w 0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Q Y W t p Z X Q y L 0 R v Z G F u b y B p b m R l a 3 M u e 0 x w L i w 1 f S Z x d W 9 0 O y w m c X V v d D t T Z W N 0 a W 9 u M S 9 Q Y W t p Z X Q y L 0 R v Z G F u b y B p b m R l a 3 M u e 3 B h a 2 l l d C w w f S Z x d W 9 0 O y w m c X V v d D t T Z W N 0 a W 9 u M S 9 Q Y W t p Z X Q y L 0 R v Z G F u b y B p b m R l a 3 M u e 2 5 h e n d h L D F 9 J n F 1 b 3 Q 7 L C Z x d W 9 0 O 1 N l Y 3 R p b 2 4 x L 1 B h a 2 l l d D I v R G 9 k Y W 5 v I G l u Z G V r c y 5 7 b n I g a 2 F 0 Y W x v Z 2 9 3 e S w y f S Z x d W 9 0 O y w m c X V v d D t T Z W N 0 a W 9 u M S 9 Q Y W t p Z X Q y L 0 R v Z G F u b y B p b m R l a 3 M u e 3 B y b 2 R 1 Y 2 V u d C w z f S Z x d W 9 0 O y w m c X V v d D t T Z W N 0 a W 9 u M S 9 Q Y W t p Z X Q y L 0 R v Z G F u b y B p b m R l a 3 M u e 3 N 6 d H V r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t p Z X Q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I v d E 9 k Y 3 p 5 b m 5 p a 2 l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y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I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M i 9 E b 2 R h b m 8 l M j B p b m R l a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y L 1 p t a W V u a W 9 u b y U y M G t v b G V q b m 8 l Q z U l O U I l Q z Q l O D c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U Y X J n Z X Q i I F Z h b H V l P S J z U G F r a W V 0 M y I g L z 4 8 R W 5 0 c n k g V H l w Z T 0 i R m l s b G V k Q 2 9 t c G x l d G V S Z X N 1 b H R U b 1 d v c m t z a G V l d C I g V m F s d W U 9 I m w x I i A v P j x F b n R y e S B U e X B l P S J R d W V y e U l E I i B W Y W x 1 Z T 0 i c z U 3 Y j c w O D M 4 L T E 2 M z I t N G Y 2 Y y 0 4 M D g x L W M 1 O D E 4 N j J i Z W Q z Z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i I g L z 4 8 R W 5 0 c n k g V H l w Z T 0 i T G 9 h Z G V k V G 9 B b m F s e X N p c 1 N l c n Z p Y 2 V z I i B W Y W x 1 Z T 0 i b D A i I C 8 + P E V u d H J 5 I F R 5 c G U 9 I k Z p b G x M Y X N 0 V X B k Y X R l Z C I g V m F s d W U 9 I m Q y M D I y L T A 5 L T I z V D A 1 O j Q 4 O j M y L j Y 5 M T U x M z N a I i A v P j x F b n R y e S B U e X B l P S J G a W x s Q 2 9 s d W 1 u V H l w Z X M i I F Z h b H V l P S J z Q l F B Q U F B Q U E i I C 8 + P E V u d H J 5 I F R 5 c G U 9 I k F k Z G V k V G 9 E Y X R h T W 9 k Z W w i I F Z h b H V l P S J s M C I g L z 4 8 R W 5 0 c n k g V H l w Z T 0 i R m l s b E N v b H V t b k 5 h b W V z I i B W Y W x 1 Z T 0 i c 1 s m c X V v d D t M c C 4 m c X V v d D s s J n F 1 b 3 Q 7 c G F r a W V 0 J n F 1 b 3 Q 7 L C Z x d W 9 0 O 2 5 h e n d h J n F 1 b 3 Q 7 L C Z x d W 9 0 O 2 5 y I G t h d G F s b 2 d v d 3 k m c X V v d D s s J n F 1 b 3 Q 7 c H J v Z H V j Z W 5 0 J n F 1 b 3 Q 7 L C Z x d W 9 0 O 3 N 6 d H V r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r a W V 0 M y 9 E b 2 R h b m 8 g a W 5 k Z W t z L n t M c C 4 s N X 0 m c X V v d D s s J n F 1 b 3 Q 7 U 2 V j d G l v b j E v U G F r a W V 0 M y 9 E b 2 R h b m 8 g a W 5 k Z W t z L n t w Y W t p Z X Q s M H 0 m c X V v d D s s J n F 1 b 3 Q 7 U 2 V j d G l v b j E v U G F r a W V 0 M y 9 E b 2 R h b m 8 g a W 5 k Z W t z L n t u Y X p 3 Y S w x f S Z x d W 9 0 O y w m c X V v d D t T Z W N 0 a W 9 u M S 9 Q Y W t p Z X Q z L 0 R v Z G F u b y B p b m R l a 3 M u e 2 5 y I G t h d G F s b 2 d v d 3 k s M n 0 m c X V v d D s s J n F 1 b 3 Q 7 U 2 V j d G l v b j E v U G F r a W V 0 M y 9 E b 2 R h b m 8 g a W 5 k Z W t z L n t w c m 9 k d W N l b n Q s M 3 0 m c X V v d D s s J n F 1 b 3 Q 7 U 2 V j d G l v b j E v U G F r a W V 0 M y 9 E b 2 R h b m 8 g a W 5 k Z W t z L n t z e n R 1 a y w 0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Q Y W t p Z X Q z L 0 R v Z G F u b y B p b m R l a 3 M u e 0 x w L i w 1 f S Z x d W 9 0 O y w m c X V v d D t T Z W N 0 a W 9 u M S 9 Q Y W t p Z X Q z L 0 R v Z G F u b y B p b m R l a 3 M u e 3 B h a 2 l l d C w w f S Z x d W 9 0 O y w m c X V v d D t T Z W N 0 a W 9 u M S 9 Q Y W t p Z X Q z L 0 R v Z G F u b y B p b m R l a 3 M u e 2 5 h e n d h L D F 9 J n F 1 b 3 Q 7 L C Z x d W 9 0 O 1 N l Y 3 R p b 2 4 x L 1 B h a 2 l l d D M v R G 9 k Y W 5 v I G l u Z G V r c y 5 7 b n I g a 2 F 0 Y W x v Z 2 9 3 e S w y f S Z x d W 9 0 O y w m c X V v d D t T Z W N 0 a W 9 u M S 9 Q Y W t p Z X Q z L 0 R v Z G F u b y B p b m R l a 3 M u e 3 B y b 2 R 1 Y 2 V u d C w z f S Z x d W 9 0 O y w m c X V v d D t T Z W N 0 a W 9 u M S 9 Q Y W t p Z X Q z L 0 R v Z G F u b y B p b m R l a 3 M u e 3 N 6 d H V r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t p Z X Q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M v d E 9 k Y 3 p 5 b m 5 p a 2 l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z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M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M y 9 E b 2 R h b m 8 l M j B p b m R l a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z L 1 p t a W V u a W 9 u b y U y M G t v b G V q b m 8 l Q z U l O U I l Q z Q l O D c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d p Z 2 F j a m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G F r a W V 0 N C I g L z 4 8 R W 5 0 c n k g V H l w Z T 0 i R m l s b G V k Q 2 9 t c G x l d G V S Z X N 1 b H R U b 1 d v c m t z a G V l d C I g V m F s d W U 9 I m w x I i A v P j x F b n R y e S B U e X B l P S J R d W V y e U l E I i B W Y W x 1 Z T 0 i c z k 5 N T E 3 Y 2 E 5 L W M 3 M m E t N D F m O S 1 i M z l k L T I y Z j M 5 M D M x O D F l Y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M b 2 F k Z W R U b 0 F u Y W x 5 c 2 l z U 2 V y d m l j Z X M i I F Z h b H V l P S J s M C I g L z 4 8 R W 5 0 c n k g V H l w Z T 0 i R m l s b E N v d W 5 0 I i B W Y W x 1 Z T 0 i b D E z I i A v P j x F b n R y e S B U e X B l P S J G a W x s T G F z d F V w Z G F 0 Z W Q i I F Z h b H V l P S J k M j A y M i 0 w O S 0 y M 1 Q w N T o 0 O D o z M i 4 2 O T E 1 M T M z W i I g L z 4 8 R W 5 0 c n k g V H l w Z T 0 i R m l s b E N v b H V t b l R 5 c G V z I i B W Y W x 1 Z T 0 i c 0 J R Q U F B Q U F B I i A v P j x F b n R y e S B U e X B l P S J B Z G R l Z F R v R G F 0 Y U 1 v Z G V s I i B W Y W x 1 Z T 0 i b D A i I C 8 + P E V u d H J 5 I F R 5 c G U 9 I k Z p b G x D b 2 x 1 b W 5 O Y W 1 l c y I g V m F s d W U 9 I n N b J n F 1 b 3 Q 7 T H A u J n F 1 b 3 Q 7 L C Z x d W 9 0 O 3 B h a 2 l l d C Z x d W 9 0 O y w m c X V v d D t u Y X p 3 Y S Z x d W 9 0 O y w m c X V v d D t u c i B r Y X R h b G 9 n b 3 d 5 J n F 1 b 3 Q 7 L C Z x d W 9 0 O 3 B y b 2 R 1 Y 2 V u d C Z x d W 9 0 O y w m c X V v d D t z e n R 1 a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a 2 l l d D Q v R G 9 k Y W 5 v I G l u Z G V r c y 5 7 T H A u L D V 9 J n F 1 b 3 Q 7 L C Z x d W 9 0 O 1 N l Y 3 R p b 2 4 x L 1 B h a 2 l l d D Q v R G 9 k Y W 5 v I G l u Z G V r c y 5 7 c G F r a W V 0 L D B 9 J n F 1 b 3 Q 7 L C Z x d W 9 0 O 1 N l Y 3 R p b 2 4 x L 1 B h a 2 l l d D Q v R G 9 k Y W 5 v I G l u Z G V r c y 5 7 b m F 6 d 2 E s M X 0 m c X V v d D s s J n F 1 b 3 Q 7 U 2 V j d G l v b j E v U G F r a W V 0 N C 9 E b 2 R h b m 8 g a W 5 k Z W t z L n t u c i B r Y X R h b G 9 n b 3 d 5 L D J 9 J n F 1 b 3 Q 7 L C Z x d W 9 0 O 1 N l Y 3 R p b 2 4 x L 1 B h a 2 l l d D Q v R G 9 k Y W 5 v I G l u Z G V r c y 5 7 c H J v Z H V j Z W 5 0 L D N 9 J n F 1 b 3 Q 7 L C Z x d W 9 0 O 1 N l Y 3 R p b 2 4 x L 1 B h a 2 l l d D Q v R G 9 k Y W 5 v I G l u Z G V r c y 5 7 c 3 p 0 d W s s N H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U G F r a W V 0 N C 9 E b 2 R h b m 8 g a W 5 k Z W t z L n t M c C 4 s N X 0 m c X V v d D s s J n F 1 b 3 Q 7 U 2 V j d G l v b j E v U G F r a W V 0 N C 9 E b 2 R h b m 8 g a W 5 k Z W t z L n t w Y W t p Z X Q s M H 0 m c X V v d D s s J n F 1 b 3 Q 7 U 2 V j d G l v b j E v U G F r a W V 0 N C 9 E b 2 R h b m 8 g a W 5 k Z W t z L n t u Y X p 3 Y S w x f S Z x d W 9 0 O y w m c X V v d D t T Z W N 0 a W 9 u M S 9 Q Y W t p Z X Q 0 L 0 R v Z G F u b y B p b m R l a 3 M u e 2 5 y I G t h d G F s b 2 d v d 3 k s M n 0 m c X V v d D s s J n F 1 b 3 Q 7 U 2 V j d G l v b j E v U G F r a W V 0 N C 9 E b 2 R h b m 8 g a W 5 k Z W t z L n t w c m 9 k d W N l b n Q s M 3 0 m c X V v d D s s J n F 1 b 3 Q 7 U 2 V j d G l v b j E v U G F r a W V 0 N C 9 E b 2 R h b m 8 g a W 5 k Z W t z L n t z e n R 1 a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r a W V 0 N C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0 L 3 R P Z G N 6 e W 5 u a W t p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N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0 L 1 V z d W 5 p J U M 0 J T k 5 d G 8 l M j B p b m 5 l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Q v R G 9 k Y W 5 v J T I w a W 5 k Z W t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N C 9 a b W l l b m l v b m 8 l M j B r b 2 x l a m 5 v J U M 1 J T l C J U M 0 J T g 3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1 B h a 2 l l d D U i I C 8 + P E V u d H J 5 I F R 5 c G U 9 I k Z p b G x l Z E N v b X B s Z X R l U m V z d W x 0 V G 9 X b 3 J r c 2 h l Z X Q i I F Z h b H V l P S J s M S I g L z 4 8 R W 5 0 c n k g V H l w Z T 0 i U X V l c n l J R C I g V m F s d W U 9 I n M 3 Z G U z Y 2 E 0 N S 0 2 Z j l m L T Q 0 N G M t O G F i M C 0 0 Y T k 0 Y m Y y O D Q 0 N j M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i I C 8 + P E V u d H J 5 I F R 5 c G U 9 I k x v Y W R l Z F R v Q W 5 h b H l z a X N T Z X J 2 a W N l c y I g V m F s d W U 9 I m w w I i A v P j x F b n R y e S B U e X B l P S J G a W x s T G F z d F V w Z G F 0 Z W Q i I F Z h b H V l P S J k M j A y M i 0 w O S 0 y M 1 Q w N T o 0 O D o z M i 4 2 N z Y x N T I 2 W i I g L z 4 8 R W 5 0 c n k g V H l w Z T 0 i R m l s b E N v b H V t b l R 5 c G V z I i B W Y W x 1 Z T 0 i c 0 J R Q U F B Q U F B I i A v P j x F b n R y e S B U e X B l P S J B Z G R l Z F R v R G F 0 Y U 1 v Z G V s I i B W Y W x 1 Z T 0 i b D A i I C 8 + P E V u d H J 5 I F R 5 c G U 9 I k Z p b G x D b 2 x 1 b W 5 O Y W 1 l c y I g V m F s d W U 9 I n N b J n F 1 b 3 Q 7 T H A u J n F 1 b 3 Q 7 L C Z x d W 9 0 O 3 B h a 2 l l d C Z x d W 9 0 O y w m c X V v d D t u Y X p 3 Y S Z x d W 9 0 O y w m c X V v d D t u c i B r Y X R h b G 9 n b 3 d 5 J n F 1 b 3 Q 7 L C Z x d W 9 0 O 3 B y b 2 R 1 Y 2 V u d C Z x d W 9 0 O y w m c X V v d D t z e n R 1 a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a 2 l l d D U v R G 9 k Y W 5 v I G l u Z G V r c y 5 7 T H A u L D V 9 J n F 1 b 3 Q 7 L C Z x d W 9 0 O 1 N l Y 3 R p b 2 4 x L 1 B h a 2 l l d D U v R G 9 k Y W 5 v I G l u Z G V r c y 5 7 c G F r a W V 0 L D B 9 J n F 1 b 3 Q 7 L C Z x d W 9 0 O 1 N l Y 3 R p b 2 4 x L 1 B h a 2 l l d D U v R G 9 k Y W 5 v I G l u Z G V r c y 5 7 b m F 6 d 2 E s M X 0 m c X V v d D s s J n F 1 b 3 Q 7 U 2 V j d G l v b j E v U G F r a W V 0 N S 9 E b 2 R h b m 8 g a W 5 k Z W t z L n t u c i B r Y X R h b G 9 n b 3 d 5 L D J 9 J n F 1 b 3 Q 7 L C Z x d W 9 0 O 1 N l Y 3 R p b 2 4 x L 1 B h a 2 l l d D U v R G 9 k Y W 5 v I G l u Z G V r c y 5 7 c H J v Z H V j Z W 5 0 L D N 9 J n F 1 b 3 Q 7 L C Z x d W 9 0 O 1 N l Y 3 R p b 2 4 x L 1 B h a 2 l l d D U v R G 9 k Y W 5 v I G l u Z G V r c y 5 7 c 3 p 0 d W s s N H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U G F r a W V 0 N S 9 E b 2 R h b m 8 g a W 5 k Z W t z L n t M c C 4 s N X 0 m c X V v d D s s J n F 1 b 3 Q 7 U 2 V j d G l v b j E v U G F r a W V 0 N S 9 E b 2 R h b m 8 g a W 5 k Z W t z L n t w Y W t p Z X Q s M H 0 m c X V v d D s s J n F 1 b 3 Q 7 U 2 V j d G l v b j E v U G F r a W V 0 N S 9 E b 2 R h b m 8 g a W 5 k Z W t z L n t u Y X p 3 Y S w x f S Z x d W 9 0 O y w m c X V v d D t T Z W N 0 a W 9 u M S 9 Q Y W t p Z X Q 1 L 0 R v Z G F u b y B p b m R l a 3 M u e 2 5 y I G t h d G F s b 2 d v d 3 k s M n 0 m c X V v d D s s J n F 1 b 3 Q 7 U 2 V j d G l v b j E v U G F r a W V 0 N S 9 E b 2 R h b m 8 g a W 5 k Z W t z L n t w c m 9 k d W N l b n Q s M 3 0 m c X V v d D s s J n F 1 b 3 Q 7 U 2 V j d G l v b j E v U G F r a W V 0 N S 9 E b 2 R h b m 8 g a W 5 k Z W t z L n t z e n R 1 a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r a W V 0 N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1 L 3 R P Z G N 6 e W 5 u a W t p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N S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1 L 1 V z d W 5 p J U M 0 J T k 5 d G 8 l M j B p b m 5 l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U v R G 9 k Y W 5 v J T I w a W 5 k Z W t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N S 9 a b W l l b m l v b m 8 l M j B r b 2 x l a m 5 v J U M 1 J T l C J U M 0 J T g 3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3 a W d h Y 2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F 1 Z X J 5 S U Q i I F Z h b H V l P S J z Z D l l Z j J h N j E t N G I 0 Z i 0 0 M 2 I 2 L T l k Z j g t M z M 0 M T E 3 Y z k z Y W E x I i A v P j x F b n R y e S B U e X B l P S J G a W x s R X J y b 3 J D b 2 R l I i B W Y W x 1 Z T 0 i c 1 V u a 2 5 v d 2 4 i I C 8 + P E V u d H J 5 I F R 5 c G U 9 I k Z p b G x M Y X N 0 V X B k Y X R l Z C I g V m F s d W U 9 I m Q y M D I y L T A 5 L T I z V D A 1 O j Q 4 O j I z L j g 2 M T M x M T V a I i A v P j x F b n R y e S B U e X B l P S J M b 2 F k Z W R U b 0 F u Y W x 5 c 2 l z U 2 V y d m l j Z X M i I F Z h b H V l P S J s M C I g L z 4 8 R W 5 0 c n k g V H l w Z T 0 i R m l s b E N v b H V t b l R 5 c G V z I i B W Y W x 1 Z T 0 i c 0 J R Q U F B Q U F B I i A v P j x F b n R y e S B U e X B l P S J G a W x s Q 2 9 s d W 1 u T m F t Z X M i I F Z h b H V l P S J z W y Z x d W 9 0 O 0 x w L i Z x d W 9 0 O y w m c X V v d D t Q Y W t p Z X Q m c X V v d D s s J n F 1 b 3 Q 7 b m F 6 d 2 E m c X V v d D s s J n F 1 b 3 Q 7 b n I g a 2 F 0 Y W x v Z 2 9 3 e S Z x d W 9 0 O y w m c X V v d D t w c m 9 k d W N l b n Q m c X V v d D s s J n F 1 b 3 Q 7 c 3 p 0 d W s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a 2 l l d D Y v R G 9 k Y W 5 v I G l u Z G V r c y 5 7 T H A u L D V 9 J n F 1 b 3 Q 7 L C Z x d W 9 0 O 1 N l Y 3 R p b 2 4 x L 1 B h a 2 l l d D Y v R G 9 k Y W 5 v I G l u Z G V r c y 5 7 U G F r a W V 0 L D B 9 J n F 1 b 3 Q 7 L C Z x d W 9 0 O 1 N l Y 3 R p b 2 4 x L 1 B h a 2 l l d D Y v R G 9 k Y W 5 v I G l u Z G V r c y 5 7 b m F 6 d 2 E s M X 0 m c X V v d D s s J n F 1 b 3 Q 7 U 2 V j d G l v b j E v U G F r a W V 0 N i 9 E b 2 R h b m 8 g a W 5 k Z W t z L n t u c i B r Y X R h b G 9 n b 3 d 5 L D J 9 J n F 1 b 3 Q 7 L C Z x d W 9 0 O 1 N l Y 3 R p b 2 4 x L 1 B h a 2 l l d D Y v R G 9 k Y W 5 v I G l u Z G V r c y 5 7 c H J v Z H V j Z W 5 0 L D N 9 J n F 1 b 3 Q 7 L C Z x d W 9 0 O 1 N l Y 3 R p b 2 4 x L 1 B h a 2 l l d D Y v R G 9 k Y W 5 v I G l u Z G V r c y 5 7 c 3 p 0 d W s s N H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U G F r a W V 0 N i 9 E b 2 R h b m 8 g a W 5 k Z W t z L n t M c C 4 s N X 0 m c X V v d D s s J n F 1 b 3 Q 7 U 2 V j d G l v b j E v U G F r a W V 0 N i 9 E b 2 R h b m 8 g a W 5 k Z W t z L n t Q Y W t p Z X Q s M H 0 m c X V v d D s s J n F 1 b 3 Q 7 U 2 V j d G l v b j E v U G F r a W V 0 N i 9 E b 2 R h b m 8 g a W 5 k Z W t z L n t u Y X p 3 Y S w x f S Z x d W 9 0 O y w m c X V v d D t T Z W N 0 a W 9 u M S 9 Q Y W t p Z X Q 2 L 0 R v Z G F u b y B p b m R l a 3 M u e 2 5 y I G t h d G F s b 2 d v d 3 k s M n 0 m c X V v d D s s J n F 1 b 3 Q 7 U 2 V j d G l v b j E v U G F r a W V 0 N i 9 E b 2 R h b m 8 g a W 5 k Z W t z L n t w c m 9 k d W N l b n Q s M 3 0 m c X V v d D s s J n F 1 b 3 Q 7 U 2 V j d G l v b j E v U G F r a W V 0 N i 9 E b 2 R h b m 8 g a W 5 k Z W t z L n t z e n R 1 a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r a W V 0 N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2 L 3 R P Z G N 6 e W 5 u a W t p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N i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t p Z X Q 2 L 1 V z d W 5 p J U M 0 J T k 5 d G 8 l M j B p b m 5 l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a 2 l l d D Y v R G 9 k Y W 5 v J T I w a W 5 k Z W t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r a W V 0 N i 9 a b W l l b m l v b m 8 l M j B r b 2 x l a m 5 v J U M 1 J T l C J U M 0 J T g 3 J T I w a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D W b j t i s / d H m 7 K a K 1 y 7 9 M w A A A A A A g A A A A A A A 2 Y A A M A A A A A Q A A A A l W V z f 5 D E V A o u U m 7 u U l 7 J j g A A A A A E g A A A o A A A A B A A A A D h x K d 7 J i y h L g b X G l j d C a G E U A A A A A y J C S H / 2 A b R z 5 r H 8 S V 9 C v R m u u l n S + S O 3 o B n P i z u f j w 2 U 1 f h M r i f T t j L W q V Y R r q Y o G 4 h h t q w G Y 8 N B e I 5 H T N L + G J y W c 5 p o i b i G W J D F r p w r u w x F A A A A C Y S D f d E b / 7 y 3 O c c v B 8 t H 4 U R c b l z < / D a t a M a s h u p > 
</file>

<file path=customXml/itemProps1.xml><?xml version="1.0" encoding="utf-8"?>
<ds:datastoreItem xmlns:ds="http://schemas.openxmlformats.org/officeDocument/2006/customXml" ds:itemID="{E4D05070-9FBA-4DCE-8C62-8D00E26CF7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2022-10-10T09:49:35Z</dcterms:modified>
</cp:coreProperties>
</file>